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EADB" lockStructure="1"/>
  <bookViews>
    <workbookView xWindow="0" yWindow="0" windowWidth="28800" windowHeight="11835" tabRatio="630"/>
  </bookViews>
  <sheets>
    <sheet name="シート①" sheetId="1" r:id="rId1"/>
    <sheet name="シート②" sheetId="9" r:id="rId2"/>
    <sheet name="シート③-1" sheetId="16" r:id="rId3"/>
    <sheet name="シート③-2" sheetId="11" r:id="rId4"/>
    <sheet name="シート④" sheetId="13" r:id="rId5"/>
    <sheet name="シート⑤" sheetId="14" r:id="rId6"/>
    <sheet name="シート⑥" sheetId="18" r:id="rId7"/>
    <sheet name="シート⑦" sheetId="17" r:id="rId8"/>
    <sheet name="シート⑧" sheetId="20" r:id="rId9"/>
    <sheet name="シート⑨" sheetId="22" r:id="rId10"/>
    <sheet name="シート⑨-2" sheetId="24" r:id="rId11"/>
    <sheet name="様式①-2入力値算定シート" sheetId="23" r:id="rId12"/>
    <sheet name="補助対象リスト" sheetId="6" state="hidden" r:id="rId13"/>
    <sheet name="減価償却" sheetId="7" state="hidden" r:id="rId14"/>
  </sheets>
  <externalReferences>
    <externalReference r:id="rId15"/>
  </externalReferences>
  <definedNames>
    <definedName name="_xlnm._FilterDatabase" localSheetId="12" hidden="1">補助対象リスト!$A$3:$F$226</definedName>
    <definedName name="_xlnm.Print_Area" localSheetId="0">シート①!$A$1:$AJ$73</definedName>
    <definedName name="_xlnm.Print_Area" localSheetId="1">シート②!$A$1:$Q$45</definedName>
    <definedName name="_xlnm.Print_Area" localSheetId="2">'シート③-1'!$A$1:$I$58</definedName>
    <definedName name="_xlnm.Print_Area" localSheetId="3">'シート③-2'!$A$1:$N$45</definedName>
    <definedName name="_xlnm.Print_Area" localSheetId="4">シート④!$A$1:$N$60</definedName>
    <definedName name="_xlnm.Print_Area" localSheetId="5">シート⑤!$A$1:$N$58</definedName>
    <definedName name="_xlnm.Print_Area" localSheetId="6">シート⑥!$A$1:$N$60</definedName>
    <definedName name="_xlnm.Print_Area" localSheetId="7">シート⑦!$A$1:$N$57</definedName>
    <definedName name="_xlnm.Print_Area" localSheetId="8">シート⑧!$A$1:$N$56</definedName>
    <definedName name="_xlnm.Print_Area" localSheetId="9">シート⑨!$A$1:$N$69</definedName>
    <definedName name="_xlnm.Print_Area" localSheetId="10">'シート⑨-2'!$A$1:$AA$49</definedName>
    <definedName name="_xlnm.Print_Area" localSheetId="12">補助対象リスト!$A$4:$G$373</definedName>
    <definedName name="_xlnm.Print_Area" localSheetId="11">'様式①-2入力値算定シート'!$A$1:$W$14</definedName>
    <definedName name="_xlnm.Print_Titles" localSheetId="12">補助対象リスト!$1:$3</definedName>
    <definedName name="取得価格に以下の表に定める率を乗じたもの" localSheetId="13">減価償却!$B$4:$R$31</definedName>
    <definedName name="補助対象リスト" localSheetId="11">[1]補助対象リスト!$A$4:$G$391</definedName>
    <definedName name="補助対象リスト">補助対象リスト!$A$4:$G$391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0" i="6" l="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J70" i="22" l="1"/>
  <c r="Y47" i="24" l="1"/>
  <c r="Z47" i="24" s="1"/>
  <c r="AA47" i="24" s="1"/>
  <c r="X47" i="24"/>
  <c r="T47" i="24"/>
  <c r="U47" i="24" s="1"/>
  <c r="R47" i="24"/>
  <c r="Y46" i="24"/>
  <c r="Z46" i="24" s="1"/>
  <c r="AA46" i="24" s="1"/>
  <c r="X46" i="24"/>
  <c r="T46" i="24"/>
  <c r="U46" i="24" s="1"/>
  <c r="R46" i="24"/>
  <c r="Y45" i="24"/>
  <c r="Z45" i="24" s="1"/>
  <c r="AA45" i="24" s="1"/>
  <c r="X45" i="24"/>
  <c r="U45" i="24"/>
  <c r="T45" i="24"/>
  <c r="R45" i="24"/>
  <c r="Z44" i="24"/>
  <c r="AA44" i="24" s="1"/>
  <c r="Y44" i="24"/>
  <c r="X44" i="24"/>
  <c r="T44" i="24"/>
  <c r="U44" i="24" s="1"/>
  <c r="R44" i="24"/>
  <c r="Y43" i="24"/>
  <c r="Z43" i="24" s="1"/>
  <c r="AA43" i="24" s="1"/>
  <c r="X43" i="24"/>
  <c r="T43" i="24"/>
  <c r="U43" i="24" s="1"/>
  <c r="R43" i="24"/>
  <c r="Y42" i="24"/>
  <c r="Z42" i="24" s="1"/>
  <c r="AA42" i="24" s="1"/>
  <c r="X42" i="24"/>
  <c r="T42" i="24"/>
  <c r="U42" i="24" s="1"/>
  <c r="R42" i="24"/>
  <c r="Y41" i="24"/>
  <c r="Z41" i="24" s="1"/>
  <c r="AA41" i="24" s="1"/>
  <c r="X41" i="24"/>
  <c r="U41" i="24"/>
  <c r="T41" i="24"/>
  <c r="R41" i="24"/>
  <c r="Z40" i="24"/>
  <c r="AA40" i="24" s="1"/>
  <c r="Y40" i="24"/>
  <c r="X40" i="24"/>
  <c r="T40" i="24"/>
  <c r="U40" i="24" s="1"/>
  <c r="R40" i="24"/>
  <c r="Y39" i="24"/>
  <c r="Z39" i="24" s="1"/>
  <c r="AA39" i="24" s="1"/>
  <c r="X39" i="24"/>
  <c r="T39" i="24"/>
  <c r="U39" i="24" s="1"/>
  <c r="R39" i="24"/>
  <c r="Y38" i="24"/>
  <c r="Z38" i="24" s="1"/>
  <c r="AA38" i="24" s="1"/>
  <c r="X38" i="24"/>
  <c r="T38" i="24"/>
  <c r="U38" i="24" s="1"/>
  <c r="R38" i="24"/>
  <c r="Y37" i="24"/>
  <c r="Z37" i="24" s="1"/>
  <c r="AA37" i="24" s="1"/>
  <c r="X37" i="24"/>
  <c r="U37" i="24"/>
  <c r="T37" i="24"/>
  <c r="R37" i="24"/>
  <c r="Z36" i="24"/>
  <c r="AA36" i="24" s="1"/>
  <c r="Y36" i="24"/>
  <c r="X36" i="24"/>
  <c r="T36" i="24"/>
  <c r="U36" i="24" s="1"/>
  <c r="R36" i="24"/>
  <c r="Y35" i="24"/>
  <c r="Z35" i="24" s="1"/>
  <c r="AA35" i="24" s="1"/>
  <c r="X35" i="24"/>
  <c r="T35" i="24"/>
  <c r="U35" i="24" s="1"/>
  <c r="R35" i="24"/>
  <c r="Y34" i="24"/>
  <c r="Z34" i="24" s="1"/>
  <c r="AA34" i="24" s="1"/>
  <c r="X34" i="24"/>
  <c r="U34" i="24"/>
  <c r="T34" i="24"/>
  <c r="R34" i="24"/>
  <c r="Y33" i="24"/>
  <c r="Z33" i="24" s="1"/>
  <c r="AA33" i="24" s="1"/>
  <c r="X33" i="24"/>
  <c r="U33" i="24"/>
  <c r="T33" i="24"/>
  <c r="R33" i="24"/>
  <c r="Z32" i="24"/>
  <c r="AA32" i="24" s="1"/>
  <c r="Y32" i="24"/>
  <c r="X32" i="24"/>
  <c r="T32" i="24"/>
  <c r="U32" i="24" s="1"/>
  <c r="R32" i="24"/>
  <c r="Y31" i="24"/>
  <c r="Z31" i="24" s="1"/>
  <c r="AA31" i="24" s="1"/>
  <c r="X31" i="24"/>
  <c r="T31" i="24"/>
  <c r="U31" i="24" s="1"/>
  <c r="R31" i="24"/>
  <c r="Y30" i="24"/>
  <c r="Z30" i="24" s="1"/>
  <c r="AA30" i="24" s="1"/>
  <c r="X30" i="24"/>
  <c r="U30" i="24"/>
  <c r="T30" i="24"/>
  <c r="R30" i="24"/>
  <c r="AA29" i="24"/>
  <c r="Z29" i="24"/>
  <c r="Y29" i="24"/>
  <c r="X29" i="24"/>
  <c r="U29" i="24"/>
  <c r="T29" i="24"/>
  <c r="R29" i="24"/>
  <c r="Z28" i="24"/>
  <c r="AA28" i="24" s="1"/>
  <c r="Y28" i="24"/>
  <c r="X28" i="24"/>
  <c r="T28" i="24"/>
  <c r="U28" i="24" s="1"/>
  <c r="R28" i="24"/>
  <c r="Y27" i="24"/>
  <c r="Z27" i="24" s="1"/>
  <c r="AA27" i="24" s="1"/>
  <c r="X27" i="24"/>
  <c r="T27" i="24"/>
  <c r="U27" i="24" s="1"/>
  <c r="R27" i="24"/>
  <c r="Y26" i="24"/>
  <c r="Z26" i="24" s="1"/>
  <c r="AA26" i="24" s="1"/>
  <c r="X26" i="24"/>
  <c r="U26" i="24"/>
  <c r="T26" i="24"/>
  <c r="R26" i="24"/>
  <c r="AA25" i="24"/>
  <c r="Z25" i="24"/>
  <c r="Y25" i="24"/>
  <c r="X25" i="24"/>
  <c r="U25" i="24"/>
  <c r="T25" i="24"/>
  <c r="R25" i="24"/>
  <c r="Z24" i="24"/>
  <c r="AA24" i="24" s="1"/>
  <c r="Y24" i="24"/>
  <c r="X24" i="24"/>
  <c r="T24" i="24"/>
  <c r="U24" i="24" s="1"/>
  <c r="R24" i="24"/>
  <c r="Y23" i="24"/>
  <c r="Z23" i="24" s="1"/>
  <c r="AA23" i="24" s="1"/>
  <c r="X23" i="24"/>
  <c r="T23" i="24"/>
  <c r="U23" i="24" s="1"/>
  <c r="R23" i="24"/>
  <c r="Y22" i="24"/>
  <c r="Z22" i="24" s="1"/>
  <c r="AA22" i="24" s="1"/>
  <c r="X22" i="24"/>
  <c r="U22" i="24"/>
  <c r="T22" i="24"/>
  <c r="R22" i="24"/>
  <c r="AA21" i="24"/>
  <c r="Z21" i="24"/>
  <c r="Y21" i="24"/>
  <c r="X21" i="24"/>
  <c r="U21" i="24"/>
  <c r="T21" i="24"/>
  <c r="R21" i="24"/>
  <c r="Z20" i="24"/>
  <c r="AA20" i="24" s="1"/>
  <c r="Y20" i="24"/>
  <c r="X20" i="24"/>
  <c r="T20" i="24"/>
  <c r="U20" i="24" s="1"/>
  <c r="R20" i="24"/>
  <c r="Y19" i="24"/>
  <c r="Z19" i="24" s="1"/>
  <c r="AA19" i="24" s="1"/>
  <c r="X19" i="24"/>
  <c r="T19" i="24"/>
  <c r="U19" i="24" s="1"/>
  <c r="R19" i="24"/>
  <c r="Y18" i="24"/>
  <c r="Z18" i="24" s="1"/>
  <c r="AA18" i="24" s="1"/>
  <c r="X18" i="24"/>
  <c r="U18" i="24"/>
  <c r="T18" i="24"/>
  <c r="R18" i="24"/>
  <c r="AA17" i="24"/>
  <c r="Z17" i="24"/>
  <c r="Y17" i="24"/>
  <c r="X17" i="24"/>
  <c r="U17" i="24"/>
  <c r="T17" i="24"/>
  <c r="R17" i="24"/>
  <c r="Z16" i="24"/>
  <c r="AA16" i="24" s="1"/>
  <c r="Y16" i="24"/>
  <c r="X16" i="24"/>
  <c r="T16" i="24"/>
  <c r="U16" i="24" s="1"/>
  <c r="R16" i="24"/>
  <c r="Y15" i="24"/>
  <c r="Z15" i="24" s="1"/>
  <c r="AA15" i="24" s="1"/>
  <c r="X15" i="24"/>
  <c r="T15" i="24"/>
  <c r="U15" i="24" s="1"/>
  <c r="R15" i="24"/>
  <c r="T14" i="24"/>
  <c r="X14" i="24"/>
  <c r="Y14" i="24" s="1"/>
  <c r="D4" i="24" l="1"/>
  <c r="D5" i="24"/>
  <c r="D6" i="24"/>
  <c r="D3" i="24"/>
  <c r="M63" i="22"/>
  <c r="M68" i="22" s="1"/>
  <c r="M64" i="22"/>
  <c r="M65" i="22"/>
  <c r="M66" i="22"/>
  <c r="M67" i="22"/>
  <c r="M56" i="22"/>
  <c r="M47" i="22"/>
  <c r="F9" i="24"/>
  <c r="D9" i="24"/>
  <c r="D7" i="24"/>
  <c r="H47" i="24"/>
  <c r="J47" i="24" s="1"/>
  <c r="H46" i="24"/>
  <c r="J46" i="24" s="1"/>
  <c r="H45" i="24"/>
  <c r="J45" i="24" s="1"/>
  <c r="H44" i="24"/>
  <c r="J44" i="24" s="1"/>
  <c r="H43" i="24"/>
  <c r="J43" i="24" s="1"/>
  <c r="H42" i="24"/>
  <c r="J42" i="24" s="1"/>
  <c r="H41" i="24"/>
  <c r="J41" i="24" s="1"/>
  <c r="H40" i="24"/>
  <c r="J40" i="24" s="1"/>
  <c r="H39" i="24"/>
  <c r="J39" i="24" s="1"/>
  <c r="H38" i="24"/>
  <c r="J38" i="24" s="1"/>
  <c r="H37" i="24"/>
  <c r="J37" i="24" s="1"/>
  <c r="H36" i="24"/>
  <c r="J36" i="24" s="1"/>
  <c r="H29" i="24"/>
  <c r="J29" i="24" s="1"/>
  <c r="H28" i="24"/>
  <c r="J28" i="24" s="1"/>
  <c r="H27" i="24"/>
  <c r="J27" i="24" s="1"/>
  <c r="H26" i="24"/>
  <c r="J26" i="24" s="1"/>
  <c r="H25" i="24"/>
  <c r="J25" i="24" s="1"/>
  <c r="H24" i="24"/>
  <c r="J24" i="24" s="1"/>
  <c r="H23" i="24"/>
  <c r="J23" i="24" s="1"/>
  <c r="H22" i="24"/>
  <c r="J22" i="24" s="1"/>
  <c r="H21" i="24"/>
  <c r="J21" i="24" s="1"/>
  <c r="H20" i="24"/>
  <c r="J20" i="24" s="1"/>
  <c r="H19" i="24"/>
  <c r="J19" i="24" s="1"/>
  <c r="H18" i="24"/>
  <c r="J18" i="24" s="1"/>
  <c r="H17" i="24"/>
  <c r="J17" i="24" s="1"/>
  <c r="H16" i="24"/>
  <c r="J16" i="24" s="1"/>
  <c r="H15" i="24"/>
  <c r="J15" i="24" s="1"/>
  <c r="U14" i="24"/>
  <c r="R14" i="24"/>
  <c r="H14" i="24"/>
  <c r="J14" i="24" s="1"/>
  <c r="Z14" i="24" s="1"/>
  <c r="AA14" i="24" l="1"/>
  <c r="E15" i="23"/>
  <c r="D15" i="23"/>
  <c r="C15" i="23"/>
  <c r="E14" i="23"/>
  <c r="D14" i="23"/>
  <c r="C14" i="23"/>
  <c r="AA48" i="24" l="1"/>
  <c r="Z48" i="24"/>
  <c r="F51" i="20" s="1"/>
  <c r="G51" i="20" l="1"/>
  <c r="E15" i="1" l="1"/>
  <c r="F9" i="9" l="1"/>
  <c r="G9" i="9"/>
  <c r="M29" i="22" l="1"/>
  <c r="M28" i="22"/>
  <c r="M27" i="22"/>
  <c r="M26" i="22"/>
  <c r="M25" i="22"/>
  <c r="M20" i="22"/>
  <c r="M19" i="22"/>
  <c r="M18" i="22"/>
  <c r="M17" i="22"/>
  <c r="M16" i="22"/>
  <c r="M43" i="20"/>
  <c r="M42" i="20"/>
  <c r="M41" i="20"/>
  <c r="M40" i="20"/>
  <c r="M39" i="20"/>
  <c r="M38" i="20"/>
  <c r="M37" i="20"/>
  <c r="M36" i="20"/>
  <c r="M35" i="20"/>
  <c r="M34" i="20"/>
  <c r="M33" i="20"/>
  <c r="M32" i="20"/>
  <c r="M27" i="20"/>
  <c r="M26" i="20"/>
  <c r="M25" i="20"/>
  <c r="M24" i="20"/>
  <c r="M23" i="20"/>
  <c r="M22" i="20"/>
  <c r="M21" i="20"/>
  <c r="M20" i="20"/>
  <c r="M19" i="20"/>
  <c r="M18" i="20"/>
  <c r="M17" i="20"/>
  <c r="M16" i="20"/>
  <c r="M55" i="17"/>
  <c r="M54" i="17"/>
  <c r="M53" i="17"/>
  <c r="M52" i="17"/>
  <c r="M51" i="17"/>
  <c r="M50" i="17"/>
  <c r="M49" i="17"/>
  <c r="M48" i="17"/>
  <c r="M47" i="17"/>
  <c r="M46" i="17"/>
  <c r="M45" i="17"/>
  <c r="M44" i="17"/>
  <c r="M43" i="17"/>
  <c r="M42" i="17"/>
  <c r="M41" i="17"/>
  <c r="M36" i="17"/>
  <c r="M35" i="17"/>
  <c r="M34" i="17"/>
  <c r="M33" i="17"/>
  <c r="M32" i="17"/>
  <c r="M31" i="17"/>
  <c r="M30" i="17"/>
  <c r="M29" i="17"/>
  <c r="M28" i="17"/>
  <c r="M27" i="17"/>
  <c r="M26" i="17"/>
  <c r="M25" i="17"/>
  <c r="M24" i="17"/>
  <c r="M23" i="17"/>
  <c r="M22" i="17"/>
  <c r="M58" i="18"/>
  <c r="M57" i="18"/>
  <c r="M56" i="18"/>
  <c r="M55" i="18"/>
  <c r="M54" i="18"/>
  <c r="M53" i="18"/>
  <c r="M52" i="18"/>
  <c r="M51" i="18"/>
  <c r="M50" i="18"/>
  <c r="M49" i="18"/>
  <c r="M48" i="18"/>
  <c r="M47" i="18"/>
  <c r="M46" i="18"/>
  <c r="M45" i="18"/>
  <c r="M44" i="18"/>
  <c r="M38" i="18"/>
  <c r="M37" i="18"/>
  <c r="M36" i="18"/>
  <c r="M35" i="18"/>
  <c r="M34" i="18"/>
  <c r="M33" i="18"/>
  <c r="M32" i="18"/>
  <c r="M31" i="18"/>
  <c r="M30" i="18"/>
  <c r="M29" i="18"/>
  <c r="M28" i="18"/>
  <c r="M27" i="18"/>
  <c r="M26" i="18"/>
  <c r="M25" i="18"/>
  <c r="M24" i="18"/>
  <c r="M18" i="18"/>
  <c r="M17" i="18"/>
  <c r="M16" i="18"/>
  <c r="M46" i="14"/>
  <c r="M45" i="14"/>
  <c r="M44" i="14"/>
  <c r="M43" i="14"/>
  <c r="M42" i="14"/>
  <c r="M56" i="14"/>
  <c r="M55" i="14"/>
  <c r="M54" i="14"/>
  <c r="M53" i="14"/>
  <c r="M52" i="14"/>
  <c r="M51" i="14"/>
  <c r="M50" i="14"/>
  <c r="M49" i="14"/>
  <c r="M48" i="14"/>
  <c r="M47" i="14"/>
  <c r="M37" i="14"/>
  <c r="M36" i="14"/>
  <c r="M35" i="14"/>
  <c r="M34" i="14"/>
  <c r="M33" i="14"/>
  <c r="M32" i="14"/>
  <c r="M31" i="14"/>
  <c r="M30" i="14"/>
  <c r="M29" i="14"/>
  <c r="M28" i="14"/>
  <c r="M27" i="14"/>
  <c r="M26" i="14"/>
  <c r="M25" i="14"/>
  <c r="M24" i="14"/>
  <c r="M23" i="14"/>
  <c r="M18" i="14"/>
  <c r="M17" i="14"/>
  <c r="M16" i="14"/>
  <c r="M44" i="20" l="1"/>
  <c r="M24" i="13"/>
  <c r="M38" i="13"/>
  <c r="M37" i="13"/>
  <c r="M36" i="13"/>
  <c r="M35" i="13"/>
  <c r="M34" i="13"/>
  <c r="M33" i="13"/>
  <c r="M32" i="13"/>
  <c r="M31" i="13"/>
  <c r="M30" i="13"/>
  <c r="M29" i="13"/>
  <c r="M28" i="13"/>
  <c r="M27" i="13"/>
  <c r="M26" i="13"/>
  <c r="M25" i="13"/>
  <c r="M18" i="13"/>
  <c r="M17" i="13"/>
  <c r="M16" i="13"/>
  <c r="AJ2" i="1"/>
  <c r="AJ56" i="1"/>
  <c r="AI56" i="1"/>
  <c r="AH56" i="1"/>
  <c r="AJ55" i="1"/>
  <c r="AI55" i="1"/>
  <c r="AH55" i="1"/>
  <c r="AJ54" i="1"/>
  <c r="AI54" i="1"/>
  <c r="AH54" i="1"/>
  <c r="AJ53" i="1"/>
  <c r="AI53" i="1"/>
  <c r="AH53" i="1"/>
  <c r="AJ52" i="1"/>
  <c r="AI52" i="1"/>
  <c r="AH52" i="1"/>
  <c r="AJ51" i="1"/>
  <c r="AI51" i="1"/>
  <c r="AH51" i="1"/>
  <c r="AJ50" i="1"/>
  <c r="AI50" i="1"/>
  <c r="AH50" i="1"/>
  <c r="AJ49" i="1"/>
  <c r="AI49" i="1"/>
  <c r="AH49" i="1"/>
  <c r="AJ48" i="1"/>
  <c r="AH48" i="1"/>
  <c r="AJ47" i="1"/>
  <c r="AH47" i="1"/>
  <c r="U14" i="1"/>
  <c r="AJ57" i="1" l="1"/>
  <c r="AH57" i="1"/>
  <c r="E9" i="22"/>
  <c r="D9" i="22"/>
  <c r="D7" i="22"/>
  <c r="D6" i="22"/>
  <c r="D5" i="22"/>
  <c r="D4" i="22"/>
  <c r="D3" i="22"/>
  <c r="E9" i="20"/>
  <c r="D9" i="20"/>
  <c r="D7" i="20"/>
  <c r="D6" i="20"/>
  <c r="D5" i="20"/>
  <c r="D4" i="20"/>
  <c r="D3" i="20"/>
  <c r="E9" i="17"/>
  <c r="D9" i="17"/>
  <c r="D7" i="17"/>
  <c r="D6" i="17"/>
  <c r="D5" i="17"/>
  <c r="D4" i="17"/>
  <c r="D3" i="17"/>
  <c r="E9" i="18"/>
  <c r="D9" i="18"/>
  <c r="D7" i="18"/>
  <c r="D6" i="18"/>
  <c r="D5" i="18"/>
  <c r="D4" i="18"/>
  <c r="D3" i="18"/>
  <c r="E9" i="14"/>
  <c r="D9" i="14"/>
  <c r="D7" i="14"/>
  <c r="D6" i="14"/>
  <c r="D5" i="14"/>
  <c r="D4" i="14"/>
  <c r="D3" i="14"/>
  <c r="E9" i="13"/>
  <c r="D9" i="13"/>
  <c r="D7" i="13"/>
  <c r="D6" i="13"/>
  <c r="D5" i="13"/>
  <c r="D4" i="13"/>
  <c r="D3" i="13"/>
  <c r="E9" i="11"/>
  <c r="D9" i="11"/>
  <c r="D7" i="11"/>
  <c r="D6" i="11"/>
  <c r="D5" i="11"/>
  <c r="D4" i="11"/>
  <c r="D3" i="11"/>
  <c r="E9" i="16"/>
  <c r="D9" i="16"/>
  <c r="D6" i="16"/>
  <c r="D5" i="16"/>
  <c r="D4" i="16"/>
  <c r="D3" i="16"/>
  <c r="C14" i="1" l="1"/>
  <c r="M55" i="22"/>
  <c r="M54" i="22"/>
  <c r="M53" i="22"/>
  <c r="M52" i="22"/>
  <c r="M57" i="22" s="1"/>
  <c r="F50" i="20" s="1"/>
  <c r="G50" i="20" s="1"/>
  <c r="M46" i="22"/>
  <c r="M45" i="22"/>
  <c r="M44" i="22"/>
  <c r="M43" i="22"/>
  <c r="M38" i="22"/>
  <c r="M37" i="22"/>
  <c r="M36" i="22"/>
  <c r="M35" i="22"/>
  <c r="M34" i="22"/>
  <c r="M58" i="13"/>
  <c r="M57" i="13"/>
  <c r="M56" i="13"/>
  <c r="M55" i="13"/>
  <c r="M54" i="13"/>
  <c r="M53" i="13"/>
  <c r="M52" i="13"/>
  <c r="M51" i="13"/>
  <c r="M50" i="13"/>
  <c r="M49" i="13"/>
  <c r="M48" i="13"/>
  <c r="M47" i="13"/>
  <c r="M46" i="13"/>
  <c r="M45" i="13"/>
  <c r="M44" i="13"/>
  <c r="AJ14" i="1" l="1"/>
  <c r="AI14" i="1"/>
  <c r="D7" i="16"/>
  <c r="F4" i="9"/>
  <c r="F5" i="9"/>
  <c r="F6" i="9"/>
  <c r="F7" i="9"/>
  <c r="F3" i="9"/>
  <c r="M39" i="22" l="1"/>
  <c r="F48" i="20" s="1"/>
  <c r="G48" i="20" s="1"/>
  <c r="M48" i="22" l="1"/>
  <c r="F49" i="20" s="1"/>
  <c r="G49" i="20" s="1"/>
  <c r="M21" i="22" l="1"/>
  <c r="F46" i="20" s="1"/>
  <c r="M30" i="22"/>
  <c r="F47" i="20" s="1"/>
  <c r="F52" i="20" s="1"/>
  <c r="F53" i="20" s="1"/>
  <c r="E47" i="20" l="1"/>
  <c r="M28" i="20"/>
  <c r="E52" i="20" l="1"/>
  <c r="G47" i="20"/>
  <c r="G52" i="20" s="1"/>
  <c r="E46" i="20"/>
  <c r="R10" i="23"/>
  <c r="M19" i="18"/>
  <c r="M39" i="18"/>
  <c r="M59" i="18"/>
  <c r="M56" i="17"/>
  <c r="M37" i="17"/>
  <c r="G46" i="20" l="1"/>
  <c r="G53" i="20" s="1"/>
  <c r="E53" i="20"/>
  <c r="AB52" i="1"/>
  <c r="AB56" i="1"/>
  <c r="AB55" i="1"/>
  <c r="AB54" i="1"/>
  <c r="AB53" i="1"/>
  <c r="AB51" i="1"/>
  <c r="AB50" i="1"/>
  <c r="AB49" i="1"/>
  <c r="AB41" i="1"/>
  <c r="AB40" i="1"/>
  <c r="AB39" i="1"/>
  <c r="AB38" i="1"/>
  <c r="AB37" i="1"/>
  <c r="AB36" i="1"/>
  <c r="AB35" i="1"/>
  <c r="AB34" i="1"/>
  <c r="AB33" i="1"/>
  <c r="AB32" i="1"/>
  <c r="AB31" i="1"/>
  <c r="AB30" i="1"/>
  <c r="AB29" i="1"/>
  <c r="AB28" i="1"/>
  <c r="AB27" i="1"/>
  <c r="AB26" i="1"/>
  <c r="AB25" i="1"/>
  <c r="AB24" i="1"/>
  <c r="AB23" i="1"/>
  <c r="AB22" i="1"/>
  <c r="AB21" i="1"/>
  <c r="AB20" i="1"/>
  <c r="AB19" i="1"/>
  <c r="AB17" i="1"/>
  <c r="AB16" i="1"/>
  <c r="AB15" i="1"/>
  <c r="AB14" i="1"/>
  <c r="E41" i="1" l="1"/>
  <c r="E40" i="1"/>
  <c r="E39" i="1"/>
  <c r="E38" i="1"/>
  <c r="E37" i="1"/>
  <c r="E36" i="1"/>
  <c r="E35" i="1"/>
  <c r="E34" i="1"/>
  <c r="E33" i="1"/>
  <c r="E32" i="1"/>
  <c r="E31" i="1"/>
  <c r="E30" i="1"/>
  <c r="E29" i="1"/>
  <c r="E28" i="1"/>
  <c r="E27" i="1"/>
  <c r="E26" i="1"/>
  <c r="E25" i="1"/>
  <c r="E24" i="1"/>
  <c r="E23" i="1"/>
  <c r="E22" i="1"/>
  <c r="E21" i="1"/>
  <c r="E20" i="1"/>
  <c r="E19" i="1"/>
  <c r="E18" i="1"/>
  <c r="E17" i="1"/>
  <c r="E16" i="1"/>
  <c r="E14" i="1"/>
  <c r="S10" i="23" l="1"/>
  <c r="T10" i="23" s="1"/>
  <c r="U10" i="23" s="1"/>
  <c r="U56" i="1"/>
  <c r="U55" i="1"/>
  <c r="U54" i="1"/>
  <c r="U53" i="1"/>
  <c r="U52" i="1"/>
  <c r="U51" i="1"/>
  <c r="U50" i="1"/>
  <c r="U49" i="1"/>
  <c r="U48" i="1"/>
  <c r="U47" i="1"/>
  <c r="U41" i="1"/>
  <c r="U40" i="1"/>
  <c r="U39" i="1"/>
  <c r="U38" i="1"/>
  <c r="U37" i="1"/>
  <c r="U36" i="1"/>
  <c r="U35" i="1"/>
  <c r="U34" i="1"/>
  <c r="U33" i="1"/>
  <c r="U32" i="1"/>
  <c r="U31" i="1"/>
  <c r="U30" i="1"/>
  <c r="U29" i="1"/>
  <c r="U28" i="1"/>
  <c r="U27" i="1"/>
  <c r="U26" i="1"/>
  <c r="U25" i="1"/>
  <c r="U24" i="1"/>
  <c r="U23" i="1"/>
  <c r="U22" i="1"/>
  <c r="U21" i="1"/>
  <c r="U20" i="1"/>
  <c r="U19" i="1"/>
  <c r="U18" i="1"/>
  <c r="U17" i="1"/>
  <c r="U16" i="1"/>
  <c r="U15" i="1"/>
  <c r="AA56" i="1" l="1"/>
  <c r="Z56" i="1"/>
  <c r="Y56" i="1"/>
  <c r="W56" i="1"/>
  <c r="X56" i="1" s="1"/>
  <c r="AA55" i="1"/>
  <c r="Z55" i="1"/>
  <c r="Y55" i="1"/>
  <c r="W55" i="1"/>
  <c r="X55" i="1" s="1"/>
  <c r="AA54" i="1"/>
  <c r="Z54" i="1"/>
  <c r="Y54" i="1"/>
  <c r="W54" i="1"/>
  <c r="X54" i="1" s="1"/>
  <c r="AA53" i="1"/>
  <c r="Z53" i="1"/>
  <c r="Y53" i="1"/>
  <c r="W53" i="1"/>
  <c r="X53" i="1" s="1"/>
  <c r="AA52" i="1"/>
  <c r="Z52" i="1"/>
  <c r="Y52" i="1"/>
  <c r="W52" i="1"/>
  <c r="X52" i="1" s="1"/>
  <c r="AA51" i="1"/>
  <c r="Z51" i="1"/>
  <c r="Y51" i="1"/>
  <c r="W51" i="1"/>
  <c r="X51" i="1" s="1"/>
  <c r="AA50" i="1"/>
  <c r="Z50" i="1"/>
  <c r="Y50" i="1"/>
  <c r="W50" i="1"/>
  <c r="X50" i="1" s="1"/>
  <c r="AA49" i="1"/>
  <c r="Z49" i="1"/>
  <c r="Y49" i="1"/>
  <c r="W49" i="1"/>
  <c r="X49" i="1" s="1"/>
  <c r="AA48" i="1"/>
  <c r="AB48" i="1" s="1"/>
  <c r="Z48" i="1"/>
  <c r="Y48" i="1"/>
  <c r="W48" i="1"/>
  <c r="X48" i="1" s="1"/>
  <c r="AA47" i="1"/>
  <c r="AB47" i="1" s="1"/>
  <c r="Z47" i="1"/>
  <c r="Y47" i="1"/>
  <c r="W47" i="1"/>
  <c r="X47" i="1" s="1"/>
  <c r="AA41" i="1"/>
  <c r="Z41" i="1"/>
  <c r="Y41" i="1"/>
  <c r="W41" i="1"/>
  <c r="X41" i="1" s="1"/>
  <c r="AA40" i="1"/>
  <c r="Z40" i="1"/>
  <c r="Y40" i="1"/>
  <c r="W40" i="1"/>
  <c r="X40" i="1" s="1"/>
  <c r="AA39" i="1"/>
  <c r="Z39" i="1"/>
  <c r="Y39" i="1"/>
  <c r="W39" i="1"/>
  <c r="X39" i="1" s="1"/>
  <c r="AA38" i="1"/>
  <c r="Z38" i="1"/>
  <c r="Y38" i="1"/>
  <c r="W38" i="1"/>
  <c r="X38" i="1" s="1"/>
  <c r="AA37" i="1"/>
  <c r="Z37" i="1"/>
  <c r="Y37" i="1"/>
  <c r="W37" i="1"/>
  <c r="X37" i="1" s="1"/>
  <c r="AA36" i="1"/>
  <c r="Z36" i="1"/>
  <c r="Y36" i="1"/>
  <c r="W36" i="1"/>
  <c r="X36" i="1" s="1"/>
  <c r="AA35" i="1"/>
  <c r="Z35" i="1"/>
  <c r="Y35" i="1"/>
  <c r="W35" i="1"/>
  <c r="X35" i="1" s="1"/>
  <c r="AA34" i="1"/>
  <c r="Z34" i="1"/>
  <c r="Y34" i="1"/>
  <c r="W34" i="1"/>
  <c r="X34" i="1" s="1"/>
  <c r="AA33" i="1"/>
  <c r="Z33" i="1"/>
  <c r="Y33" i="1"/>
  <c r="W33" i="1"/>
  <c r="X33" i="1" s="1"/>
  <c r="AA32" i="1"/>
  <c r="Z32" i="1"/>
  <c r="Y32" i="1"/>
  <c r="W32" i="1"/>
  <c r="X32" i="1" s="1"/>
  <c r="AA31" i="1"/>
  <c r="Z31" i="1"/>
  <c r="Y31" i="1"/>
  <c r="W31" i="1"/>
  <c r="X31" i="1" s="1"/>
  <c r="AA30" i="1"/>
  <c r="Z30" i="1"/>
  <c r="Y30" i="1"/>
  <c r="W30" i="1"/>
  <c r="X30" i="1" s="1"/>
  <c r="AA29" i="1"/>
  <c r="Z29" i="1"/>
  <c r="Y29" i="1"/>
  <c r="W29" i="1"/>
  <c r="X29" i="1" s="1"/>
  <c r="AA28" i="1"/>
  <c r="Z28" i="1"/>
  <c r="Y28" i="1"/>
  <c r="W28" i="1"/>
  <c r="X28" i="1" s="1"/>
  <c r="AA27" i="1"/>
  <c r="Z27" i="1"/>
  <c r="Y27" i="1"/>
  <c r="W27" i="1"/>
  <c r="X27" i="1" s="1"/>
  <c r="AA26" i="1"/>
  <c r="Z26" i="1"/>
  <c r="Y26" i="1"/>
  <c r="W26" i="1"/>
  <c r="X26" i="1" s="1"/>
  <c r="AA25" i="1"/>
  <c r="Z25" i="1"/>
  <c r="Y25" i="1"/>
  <c r="W25" i="1"/>
  <c r="X25" i="1" s="1"/>
  <c r="AA24" i="1"/>
  <c r="Z24" i="1"/>
  <c r="Y24" i="1"/>
  <c r="W24" i="1"/>
  <c r="X24" i="1" s="1"/>
  <c r="AA23" i="1"/>
  <c r="Z23" i="1"/>
  <c r="Y23" i="1"/>
  <c r="W23" i="1"/>
  <c r="X23" i="1" s="1"/>
  <c r="AA22" i="1"/>
  <c r="Z22" i="1"/>
  <c r="Y22" i="1"/>
  <c r="W22" i="1"/>
  <c r="X22" i="1" s="1"/>
  <c r="AA21" i="1"/>
  <c r="Z21" i="1"/>
  <c r="Y21" i="1"/>
  <c r="W21" i="1"/>
  <c r="X21" i="1" s="1"/>
  <c r="AA20" i="1"/>
  <c r="Z20" i="1"/>
  <c r="Y20" i="1"/>
  <c r="W20" i="1"/>
  <c r="X20" i="1" s="1"/>
  <c r="AA19" i="1"/>
  <c r="Z19" i="1"/>
  <c r="Y19" i="1"/>
  <c r="W19" i="1"/>
  <c r="X19" i="1" s="1"/>
  <c r="AA18" i="1"/>
  <c r="AB18" i="1" s="1"/>
  <c r="Z18" i="1"/>
  <c r="Y18" i="1"/>
  <c r="W18" i="1"/>
  <c r="X18" i="1" s="1"/>
  <c r="AA17" i="1"/>
  <c r="Y17" i="1"/>
  <c r="Z17" i="1" s="1"/>
  <c r="W17" i="1"/>
  <c r="X17" i="1" s="1"/>
  <c r="AA16" i="1"/>
  <c r="Y16" i="1"/>
  <c r="Z16" i="1" s="1"/>
  <c r="W16" i="1"/>
  <c r="X16" i="1" s="1"/>
  <c r="AA15" i="1"/>
  <c r="Y15" i="1"/>
  <c r="Z15" i="1" s="1"/>
  <c r="W15" i="1"/>
  <c r="X15" i="1" s="1"/>
  <c r="W14" i="1"/>
  <c r="X14" i="1" s="1"/>
  <c r="AA14" i="1"/>
  <c r="Y14" i="1"/>
  <c r="K15" i="1" l="1"/>
  <c r="M15" i="1" s="1"/>
  <c r="C15" i="1"/>
  <c r="AI15" i="1" l="1"/>
  <c r="AH15" i="1"/>
  <c r="AC15" i="1"/>
  <c r="AG15" i="1" s="1"/>
  <c r="AJ15" i="1" s="1"/>
  <c r="M19" i="13" l="1"/>
  <c r="M19" i="14"/>
  <c r="M20" i="18" s="1"/>
  <c r="I10" i="23" s="1"/>
  <c r="M38" i="14"/>
  <c r="M57" i="14"/>
  <c r="M59" i="13"/>
  <c r="M39" i="13"/>
  <c r="K48" i="1"/>
  <c r="K49" i="1"/>
  <c r="K50" i="1"/>
  <c r="K51" i="1"/>
  <c r="K52" i="1"/>
  <c r="K53" i="1"/>
  <c r="K54" i="1"/>
  <c r="K55" i="1"/>
  <c r="K56" i="1"/>
  <c r="K47" i="1"/>
  <c r="K16" i="1"/>
  <c r="K17" i="1"/>
  <c r="K18" i="1"/>
  <c r="K19" i="1"/>
  <c r="K20" i="1"/>
  <c r="K21" i="1"/>
  <c r="K22" i="1"/>
  <c r="K23" i="1"/>
  <c r="K24" i="1"/>
  <c r="K25" i="1"/>
  <c r="K26" i="1"/>
  <c r="K27" i="1"/>
  <c r="K28" i="1"/>
  <c r="K29" i="1"/>
  <c r="K30" i="1"/>
  <c r="K31" i="1"/>
  <c r="K32" i="1"/>
  <c r="K33" i="1"/>
  <c r="K34" i="1"/>
  <c r="K35" i="1"/>
  <c r="K36" i="1"/>
  <c r="K37" i="1"/>
  <c r="K38" i="1"/>
  <c r="K39" i="1"/>
  <c r="K40" i="1"/>
  <c r="K41" i="1"/>
  <c r="K14" i="1"/>
  <c r="M14" i="1" s="1"/>
  <c r="M60" i="13" l="1"/>
  <c r="M10" i="23" s="1"/>
  <c r="M20" i="13"/>
  <c r="F10" i="23" s="1"/>
  <c r="M40" i="18"/>
  <c r="J10" i="23" s="1"/>
  <c r="M40" i="13"/>
  <c r="G10" i="23" s="1"/>
  <c r="M60" i="18"/>
  <c r="K10" i="23" s="1"/>
  <c r="C41" i="1"/>
  <c r="C40" i="1"/>
  <c r="C39" i="1"/>
  <c r="C38" i="1"/>
  <c r="C37" i="1"/>
  <c r="C36" i="1"/>
  <c r="C35" i="1"/>
  <c r="C34" i="1"/>
  <c r="C33" i="1"/>
  <c r="C32" i="1"/>
  <c r="C31" i="1"/>
  <c r="C30" i="1"/>
  <c r="C29" i="1"/>
  <c r="C28" i="1"/>
  <c r="C27" i="1"/>
  <c r="C26" i="1"/>
  <c r="C25" i="1"/>
  <c r="C24" i="1"/>
  <c r="C23" i="1"/>
  <c r="C22" i="1"/>
  <c r="C21" i="1"/>
  <c r="C20" i="1"/>
  <c r="C19" i="1"/>
  <c r="C18" i="1"/>
  <c r="C17" i="1"/>
  <c r="C16" i="1"/>
  <c r="L10" i="23" l="1"/>
  <c r="AI23" i="1"/>
  <c r="AH23" i="1"/>
  <c r="AJ23" i="1"/>
  <c r="AI31" i="1"/>
  <c r="AJ31" i="1"/>
  <c r="AH31" i="1"/>
  <c r="AI39" i="1"/>
  <c r="AJ39" i="1"/>
  <c r="AH39" i="1"/>
  <c r="AJ16" i="1"/>
  <c r="AI16" i="1"/>
  <c r="AJ25" i="1"/>
  <c r="AI25" i="1"/>
  <c r="AH25" i="1"/>
  <c r="AJ33" i="1"/>
  <c r="AI33" i="1"/>
  <c r="AH33" i="1"/>
  <c r="AJ41" i="1"/>
  <c r="AI41" i="1"/>
  <c r="AH41" i="1"/>
  <c r="AI18" i="1"/>
  <c r="AJ18" i="1"/>
  <c r="AH26" i="1"/>
  <c r="AI26" i="1"/>
  <c r="AJ26" i="1"/>
  <c r="AH34" i="1"/>
  <c r="AJ34" i="1"/>
  <c r="AI34" i="1"/>
  <c r="AI17" i="1"/>
  <c r="AH17" i="1"/>
  <c r="AI19" i="1"/>
  <c r="AJ19" i="1"/>
  <c r="AH19" i="1"/>
  <c r="AI27" i="1"/>
  <c r="AJ27" i="1"/>
  <c r="AH27" i="1"/>
  <c r="AI35" i="1"/>
  <c r="AJ35" i="1"/>
  <c r="AH35" i="1"/>
  <c r="AJ24" i="1"/>
  <c r="AI24" i="1"/>
  <c r="AH24" i="1"/>
  <c r="AJ20" i="1"/>
  <c r="AI20" i="1"/>
  <c r="AH20" i="1"/>
  <c r="AJ28" i="1"/>
  <c r="AI28" i="1"/>
  <c r="AH28" i="1"/>
  <c r="AJ36" i="1"/>
  <c r="AI36" i="1"/>
  <c r="AH36" i="1"/>
  <c r="AJ32" i="1"/>
  <c r="AI32" i="1"/>
  <c r="AH32" i="1"/>
  <c r="AH21" i="1"/>
  <c r="AJ21" i="1"/>
  <c r="AI21" i="1"/>
  <c r="AH29" i="1"/>
  <c r="AJ29" i="1"/>
  <c r="AI29" i="1"/>
  <c r="AH37" i="1"/>
  <c r="AJ37" i="1"/>
  <c r="AI37" i="1"/>
  <c r="AJ40" i="1"/>
  <c r="AI40" i="1"/>
  <c r="AH40" i="1"/>
  <c r="AH22" i="1"/>
  <c r="AJ22" i="1"/>
  <c r="AI22" i="1"/>
  <c r="AH30" i="1"/>
  <c r="AJ30" i="1"/>
  <c r="AI30" i="1"/>
  <c r="AH38" i="1"/>
  <c r="AJ38" i="1"/>
  <c r="AI38" i="1"/>
  <c r="Z14" i="1"/>
  <c r="AC14" i="1" l="1"/>
  <c r="AG14" i="1" s="1"/>
  <c r="AH14" i="1" s="1"/>
  <c r="AE14" i="1"/>
  <c r="AF14" i="1" l="1"/>
  <c r="AD14" i="1"/>
  <c r="M43" i="11" l="1"/>
  <c r="L43" i="11"/>
  <c r="M52" i="1" l="1"/>
  <c r="AC52" i="1" s="1"/>
  <c r="AG52" i="1" s="1"/>
  <c r="M51" i="1"/>
  <c r="AC51" i="1" s="1"/>
  <c r="AG51" i="1" s="1"/>
  <c r="M50" i="1"/>
  <c r="AC50" i="1" s="1"/>
  <c r="AG50" i="1" s="1"/>
  <c r="M49" i="1"/>
  <c r="AC49" i="1" s="1"/>
  <c r="AG49" i="1" s="1"/>
  <c r="M48" i="1"/>
  <c r="AC48" i="1" s="1"/>
  <c r="AG48" i="1" s="1"/>
  <c r="AI48" i="1" s="1"/>
  <c r="M47" i="1"/>
  <c r="AC47" i="1" s="1"/>
  <c r="AG47" i="1" s="1"/>
  <c r="AI47" i="1" s="1"/>
  <c r="M56" i="1"/>
  <c r="AC56" i="1" s="1"/>
  <c r="AG56" i="1" s="1"/>
  <c r="M55" i="1"/>
  <c r="AC55" i="1" s="1"/>
  <c r="AG55" i="1" s="1"/>
  <c r="M54" i="1"/>
  <c r="AC54" i="1" s="1"/>
  <c r="AG54" i="1" s="1"/>
  <c r="M53" i="1"/>
  <c r="AC53" i="1" s="1"/>
  <c r="AG53" i="1" s="1"/>
  <c r="M41" i="1"/>
  <c r="AC41" i="1" s="1"/>
  <c r="AG41" i="1" s="1"/>
  <c r="M40" i="1"/>
  <c r="AC40" i="1" s="1"/>
  <c r="AG40" i="1" s="1"/>
  <c r="M39" i="1"/>
  <c r="AC39" i="1" s="1"/>
  <c r="AG39" i="1" s="1"/>
  <c r="M38" i="1"/>
  <c r="AC38" i="1" s="1"/>
  <c r="AG38" i="1" s="1"/>
  <c r="M37" i="1"/>
  <c r="AC37" i="1" s="1"/>
  <c r="AG37" i="1" s="1"/>
  <c r="M36" i="1"/>
  <c r="AC36" i="1" s="1"/>
  <c r="AG36" i="1" s="1"/>
  <c r="M35" i="1"/>
  <c r="AC35" i="1" s="1"/>
  <c r="AG35" i="1" s="1"/>
  <c r="M34" i="1"/>
  <c r="AC34" i="1" s="1"/>
  <c r="AG34" i="1" s="1"/>
  <c r="M33" i="1"/>
  <c r="AC33" i="1" s="1"/>
  <c r="AG33" i="1" s="1"/>
  <c r="M32" i="1"/>
  <c r="AC32" i="1" s="1"/>
  <c r="AG32" i="1" s="1"/>
  <c r="M31" i="1"/>
  <c r="AC31" i="1" s="1"/>
  <c r="AG31" i="1" s="1"/>
  <c r="M30" i="1"/>
  <c r="AC30" i="1" s="1"/>
  <c r="AG30" i="1" s="1"/>
  <c r="M29" i="1"/>
  <c r="AC29" i="1" s="1"/>
  <c r="AG29" i="1" s="1"/>
  <c r="M28" i="1"/>
  <c r="AC28" i="1" s="1"/>
  <c r="AG28" i="1" s="1"/>
  <c r="M27" i="1"/>
  <c r="AC27" i="1" s="1"/>
  <c r="AG27" i="1" s="1"/>
  <c r="M26" i="1"/>
  <c r="AC26" i="1" s="1"/>
  <c r="AG26" i="1" s="1"/>
  <c r="M25" i="1"/>
  <c r="AC25" i="1" s="1"/>
  <c r="AG25" i="1" s="1"/>
  <c r="M24" i="1"/>
  <c r="AC24" i="1" s="1"/>
  <c r="AG24" i="1" s="1"/>
  <c r="M23" i="1"/>
  <c r="AC23" i="1" s="1"/>
  <c r="AG23" i="1" s="1"/>
  <c r="M22" i="1"/>
  <c r="AC22" i="1" s="1"/>
  <c r="AG22" i="1" s="1"/>
  <c r="M21" i="1"/>
  <c r="AC21" i="1" s="1"/>
  <c r="AG21" i="1" s="1"/>
  <c r="M20" i="1"/>
  <c r="AC20" i="1" s="1"/>
  <c r="AG20" i="1" s="1"/>
  <c r="M19" i="1"/>
  <c r="AC19" i="1" s="1"/>
  <c r="AG19" i="1" s="1"/>
  <c r="M18" i="1"/>
  <c r="AC18" i="1" s="1"/>
  <c r="AG18" i="1" s="1"/>
  <c r="AH18" i="1" s="1"/>
  <c r="M17" i="1"/>
  <c r="AC17" i="1" s="1"/>
  <c r="AG17" i="1" s="1"/>
  <c r="AJ17" i="1" s="1"/>
  <c r="M16" i="1"/>
  <c r="AC16" i="1" s="1"/>
  <c r="AG16" i="1" s="1"/>
  <c r="AH16" i="1" s="1"/>
  <c r="AI57" i="1" l="1"/>
  <c r="P41" i="9" l="1"/>
  <c r="H10" i="23" s="1"/>
  <c r="AF56" i="1" l="1"/>
  <c r="AE56" i="1"/>
  <c r="AD56" i="1"/>
  <c r="AF55" i="1"/>
  <c r="AE55" i="1"/>
  <c r="AD55" i="1"/>
  <c r="AF54" i="1"/>
  <c r="AE54" i="1"/>
  <c r="AD54" i="1"/>
  <c r="AF53" i="1"/>
  <c r="AE53" i="1"/>
  <c r="AD53" i="1"/>
  <c r="AF52" i="1"/>
  <c r="AE52" i="1"/>
  <c r="AD52" i="1"/>
  <c r="AF51" i="1"/>
  <c r="AE51" i="1"/>
  <c r="AD51" i="1"/>
  <c r="AF50" i="1"/>
  <c r="AE50" i="1"/>
  <c r="AD50" i="1"/>
  <c r="AF49" i="1"/>
  <c r="AE49" i="1"/>
  <c r="AD49" i="1"/>
  <c r="AF48" i="1"/>
  <c r="AD48" i="1"/>
  <c r="AF47" i="1"/>
  <c r="AD47" i="1"/>
  <c r="AE41" i="1"/>
  <c r="AD41" i="1"/>
  <c r="AF40" i="1"/>
  <c r="AE40" i="1"/>
  <c r="AD40" i="1"/>
  <c r="AF39" i="1"/>
  <c r="AE39" i="1"/>
  <c r="AD39" i="1"/>
  <c r="AF38" i="1"/>
  <c r="AE38" i="1"/>
  <c r="AD38" i="1"/>
  <c r="AF37" i="1"/>
  <c r="AE37" i="1"/>
  <c r="AD37" i="1"/>
  <c r="AF36" i="1"/>
  <c r="AE36" i="1"/>
  <c r="AD36" i="1"/>
  <c r="AF35" i="1"/>
  <c r="AE35" i="1"/>
  <c r="AD35" i="1"/>
  <c r="AF34" i="1"/>
  <c r="AE34" i="1"/>
  <c r="AD34" i="1"/>
  <c r="AF33" i="1"/>
  <c r="AE33" i="1"/>
  <c r="AD33" i="1"/>
  <c r="AF32" i="1"/>
  <c r="AE32" i="1"/>
  <c r="AD32" i="1"/>
  <c r="AF31" i="1"/>
  <c r="AE31" i="1"/>
  <c r="AD31" i="1"/>
  <c r="AF30" i="1"/>
  <c r="AE30" i="1"/>
  <c r="AD30" i="1"/>
  <c r="AF29" i="1"/>
  <c r="AE29" i="1"/>
  <c r="AD29" i="1"/>
  <c r="AF28" i="1"/>
  <c r="AE28" i="1"/>
  <c r="AD28" i="1"/>
  <c r="AF27" i="1"/>
  <c r="AE27" i="1"/>
  <c r="AD27" i="1"/>
  <c r="AF26" i="1"/>
  <c r="AE26" i="1"/>
  <c r="AD26" i="1"/>
  <c r="AF25" i="1"/>
  <c r="AE25" i="1"/>
  <c r="AD25" i="1"/>
  <c r="AF24" i="1"/>
  <c r="AE24" i="1"/>
  <c r="AD24" i="1"/>
  <c r="AF23" i="1"/>
  <c r="AE23" i="1"/>
  <c r="AD23" i="1"/>
  <c r="AF22" i="1"/>
  <c r="AE22" i="1"/>
  <c r="AD22" i="1"/>
  <c r="AF21" i="1"/>
  <c r="AE21" i="1"/>
  <c r="AD21" i="1"/>
  <c r="AF20" i="1"/>
  <c r="AE20" i="1"/>
  <c r="AD20" i="1"/>
  <c r="AF19" i="1"/>
  <c r="AE19" i="1"/>
  <c r="AF18" i="1"/>
  <c r="AE18" i="1"/>
  <c r="AE17" i="1"/>
  <c r="AE16" i="1"/>
  <c r="AE15" i="1"/>
  <c r="AD57" i="1" l="1"/>
  <c r="AF57" i="1"/>
  <c r="AI42" i="1"/>
  <c r="AD17" i="1" l="1"/>
  <c r="AF15" i="1"/>
  <c r="AD16" i="1" l="1"/>
  <c r="AE48" i="1"/>
  <c r="AE47" i="1"/>
  <c r="AD15" i="1"/>
  <c r="AF17" i="1"/>
  <c r="AD18" i="1"/>
  <c r="AE57" i="1" l="1"/>
  <c r="AD19" i="1"/>
  <c r="AF16" i="1"/>
  <c r="AF41" i="1"/>
  <c r="AJ42" i="1" l="1"/>
  <c r="AJ59" i="1" s="1"/>
  <c r="AJ66" i="1" l="1"/>
  <c r="E13" i="23"/>
  <c r="AH42" i="1"/>
  <c r="AH59" i="1" s="1"/>
  <c r="AG42" i="1"/>
  <c r="AH66" i="1" l="1"/>
  <c r="C13" i="23"/>
  <c r="AE42" i="1"/>
  <c r="AF42" i="1" l="1"/>
  <c r="AF59" i="1" s="1"/>
  <c r="AF66" i="1" l="1"/>
  <c r="E10" i="23"/>
  <c r="AE59" i="1"/>
  <c r="AE66" i="1" l="1"/>
  <c r="D10" i="23"/>
  <c r="AD42" i="1"/>
  <c r="AD59" i="1" s="1"/>
  <c r="AD66" i="1" l="1"/>
  <c r="C10" i="23"/>
  <c r="P10" i="23" s="1"/>
  <c r="Q10" i="23" s="1"/>
  <c r="V10" i="23" s="1"/>
  <c r="AG57" i="1"/>
  <c r="AG59" i="1" s="1"/>
  <c r="AG66" i="1" s="1"/>
  <c r="AI59" i="1" l="1"/>
  <c r="AI66" i="1" l="1"/>
  <c r="D13" i="23"/>
</calcChain>
</file>

<file path=xl/comments1.xml><?xml version="1.0" encoding="utf-8"?>
<comments xmlns="http://schemas.openxmlformats.org/spreadsheetml/2006/main">
  <authors>
    <author>作成者</author>
  </authors>
  <commentList>
    <comment ref="L12" authorId="0" shapeId="0">
      <text>
        <r>
          <rPr>
            <b/>
            <sz val="10"/>
            <color indexed="81"/>
            <rFont val="MS P ゴシック"/>
            <family val="3"/>
            <charset val="128"/>
          </rPr>
          <t>他の事業と併用している場合は、当プロジェクトの利用割合を記載</t>
        </r>
      </text>
    </comment>
    <comment ref="M12" authorId="0" shapeId="0">
      <text>
        <r>
          <rPr>
            <b/>
            <sz val="9"/>
            <color indexed="81"/>
            <rFont val="MS P ゴシック"/>
            <family val="3"/>
            <charset val="128"/>
          </rPr>
          <t>購入金額 ＊ 利用割合
円単位切り捨て</t>
        </r>
      </text>
    </comment>
    <comment ref="AC12" authorId="0" shapeId="0">
      <text>
        <r>
          <rPr>
            <b/>
            <sz val="9"/>
            <color indexed="81"/>
            <rFont val="MS P ゴシック"/>
            <family val="3"/>
            <charset val="128"/>
          </rPr>
          <t xml:space="preserve">小数点以下切り捨て
</t>
        </r>
      </text>
    </comment>
    <comment ref="AG12" authorId="0" shapeId="0">
      <text>
        <r>
          <rPr>
            <b/>
            <sz val="9"/>
            <color indexed="81"/>
            <rFont val="MS P ゴシック"/>
            <family val="3"/>
            <charset val="128"/>
          </rPr>
          <t xml:space="preserve">小数点以下切り捨て
</t>
        </r>
      </text>
    </comment>
    <comment ref="AC45" authorId="0" shapeId="0">
      <text>
        <r>
          <rPr>
            <b/>
            <sz val="9"/>
            <color indexed="81"/>
            <rFont val="MS P ゴシック"/>
            <family val="3"/>
            <charset val="128"/>
          </rPr>
          <t xml:space="preserve">小数点以下切り捨て
</t>
        </r>
      </text>
    </comment>
    <comment ref="AG45" authorId="0" shapeId="0">
      <text>
        <r>
          <rPr>
            <b/>
            <sz val="9"/>
            <color indexed="81"/>
            <rFont val="MS P ゴシック"/>
            <family val="3"/>
            <charset val="128"/>
          </rPr>
          <t xml:space="preserve">小数点以下切り捨て
</t>
        </r>
      </text>
    </comment>
  </commentList>
</comments>
</file>

<file path=xl/comments2.xml><?xml version="1.0" encoding="utf-8"?>
<comments xmlns="http://schemas.openxmlformats.org/spreadsheetml/2006/main">
  <authors>
    <author>作成者</author>
  </authors>
  <commentList>
    <comment ref="H14" authorId="0" shapeId="0">
      <text>
        <r>
          <rPr>
            <b/>
            <sz val="9"/>
            <color indexed="81"/>
            <rFont val="MS P ゴシック"/>
            <family val="3"/>
            <charset val="128"/>
          </rPr>
          <t>左記のプロジェクト従事期間中に支出された給与を記載
※1年間の支給総額ではありません。</t>
        </r>
      </text>
    </comment>
    <comment ref="I14" authorId="0" shapeId="0">
      <text>
        <r>
          <rPr>
            <b/>
            <sz val="9"/>
            <color indexed="81"/>
            <rFont val="MS P ゴシック"/>
            <family val="3"/>
            <charset val="128"/>
          </rPr>
          <t>他の事業も担当している場合は、当プロジェクトの従事割合を記載</t>
        </r>
      </text>
    </comment>
    <comment ref="J14" authorId="0" shapeId="0">
      <text>
        <r>
          <rPr>
            <b/>
            <sz val="9"/>
            <color indexed="81"/>
            <rFont val="MS P ゴシック"/>
            <family val="3"/>
            <charset val="128"/>
          </rPr>
          <t>本プロジェクトに係わる業務の内、補助対象となる業務の割合を記載</t>
        </r>
      </text>
    </comment>
    <comment ref="M14" authorId="0" shapeId="0">
      <text>
        <r>
          <rPr>
            <b/>
            <sz val="9"/>
            <color indexed="81"/>
            <rFont val="MS P ゴシック"/>
            <family val="3"/>
            <charset val="128"/>
          </rPr>
          <t>契約額* 従事割合
円単位切り捨て</t>
        </r>
      </text>
    </comment>
    <comment ref="M22" authorId="0" shapeId="0">
      <text>
        <r>
          <rPr>
            <b/>
            <sz val="9"/>
            <color indexed="81"/>
            <rFont val="MS P ゴシック"/>
            <family val="3"/>
            <charset val="128"/>
          </rPr>
          <t>契約額* 従事割合
円単位切り捨て</t>
        </r>
      </text>
    </comment>
    <comment ref="M42" authorId="0" shapeId="0">
      <text>
        <r>
          <rPr>
            <b/>
            <sz val="9"/>
            <color indexed="81"/>
            <rFont val="MS P ゴシック"/>
            <family val="3"/>
            <charset val="128"/>
          </rPr>
          <t>契約額* 従事割合
円単位切り捨て</t>
        </r>
      </text>
    </comment>
  </commentList>
</comments>
</file>

<file path=xl/comments3.xml><?xml version="1.0" encoding="utf-8"?>
<comments xmlns="http://schemas.openxmlformats.org/spreadsheetml/2006/main">
  <authors>
    <author>作成者</author>
  </authors>
  <commentList>
    <comment ref="I14" authorId="0" shapeId="0">
      <text>
        <r>
          <rPr>
            <b/>
            <sz val="9"/>
            <color indexed="81"/>
            <rFont val="MS P ゴシック"/>
            <family val="3"/>
            <charset val="128"/>
          </rPr>
          <t>他の事業も含まれている契約の場合は、当プロジェクトの業務割合を記載</t>
        </r>
      </text>
    </comment>
    <comment ref="J14" authorId="0" shapeId="0">
      <text>
        <r>
          <rPr>
            <b/>
            <sz val="9"/>
            <color indexed="81"/>
            <rFont val="MS P ゴシック"/>
            <family val="3"/>
            <charset val="128"/>
          </rPr>
          <t>本プロジェクトで行う業務の内、補助対象となる業務の割合</t>
        </r>
      </text>
    </comment>
    <comment ref="M14" authorId="0" shapeId="0">
      <text>
        <r>
          <rPr>
            <b/>
            <sz val="9"/>
            <color indexed="81"/>
            <rFont val="MS P ゴシック"/>
            <family val="3"/>
            <charset val="128"/>
          </rPr>
          <t>契約額* 従事割合
円単位切り捨て</t>
        </r>
      </text>
    </comment>
  </commentList>
</comments>
</file>

<file path=xl/comments4.xml><?xml version="1.0" encoding="utf-8"?>
<comments xmlns="http://schemas.openxmlformats.org/spreadsheetml/2006/main">
  <authors>
    <author>作成者</author>
  </authors>
  <commentList>
    <comment ref="H14" authorId="0" shapeId="0">
      <text>
        <r>
          <rPr>
            <b/>
            <sz val="9"/>
            <color indexed="81"/>
            <rFont val="MS P ゴシック"/>
            <family val="3"/>
            <charset val="128"/>
          </rPr>
          <t>左記のプロジェクト従事期間中に支出された給与を記載
※1年間の支給総額ではありません。</t>
        </r>
      </text>
    </comment>
    <comment ref="I14" authorId="0" shapeId="0">
      <text>
        <r>
          <rPr>
            <b/>
            <sz val="9"/>
            <color indexed="81"/>
            <rFont val="MS P ゴシック"/>
            <family val="3"/>
            <charset val="128"/>
          </rPr>
          <t>他の事業も担当している場合は、当プロジェクトの従事割合を記載</t>
        </r>
      </text>
    </comment>
    <comment ref="J14" authorId="0" shapeId="0">
      <text>
        <r>
          <rPr>
            <b/>
            <sz val="9"/>
            <color indexed="81"/>
            <rFont val="MS P ゴシック"/>
            <family val="3"/>
            <charset val="128"/>
          </rPr>
          <t>本プロジェクトで行う業務の内、補助対象となる業務の従事割合い</t>
        </r>
      </text>
    </comment>
    <comment ref="M14" authorId="0" shapeId="0">
      <text>
        <r>
          <rPr>
            <b/>
            <sz val="9"/>
            <color indexed="81"/>
            <rFont val="MS P ゴシック"/>
            <family val="3"/>
            <charset val="128"/>
          </rPr>
          <t>契約額* 従事割合
円単位切り捨て</t>
        </r>
      </text>
    </comment>
  </commentList>
</comments>
</file>

<file path=xl/comments5.xml><?xml version="1.0" encoding="utf-8"?>
<comments xmlns="http://schemas.openxmlformats.org/spreadsheetml/2006/main">
  <authors>
    <author>作成者</author>
  </authors>
  <commentList>
    <comment ref="I20" authorId="0" shapeId="0">
      <text>
        <r>
          <rPr>
            <b/>
            <sz val="9"/>
            <color indexed="81"/>
            <rFont val="MS P ゴシック"/>
            <family val="3"/>
            <charset val="128"/>
          </rPr>
          <t>他の事業も含まれている契約の場合は、当プロジェクトの業務割合を記載</t>
        </r>
      </text>
    </comment>
    <comment ref="J20" authorId="0" shapeId="0">
      <text>
        <r>
          <rPr>
            <b/>
            <sz val="9"/>
            <color indexed="81"/>
            <rFont val="MS P ゴシック"/>
            <family val="3"/>
            <charset val="128"/>
          </rPr>
          <t>本プロジェクトで行う業務の内、補助対象となる業務の割合</t>
        </r>
      </text>
    </comment>
    <comment ref="M20" authorId="0" shapeId="0">
      <text>
        <r>
          <rPr>
            <b/>
            <sz val="9"/>
            <color indexed="81"/>
            <rFont val="MS P ゴシック"/>
            <family val="3"/>
            <charset val="128"/>
          </rPr>
          <t>契約額* 従事割合
円単位切り捨て</t>
        </r>
      </text>
    </comment>
    <comment ref="M39" authorId="0" shapeId="0">
      <text>
        <r>
          <rPr>
            <b/>
            <sz val="9"/>
            <color indexed="81"/>
            <rFont val="MS P ゴシック"/>
            <family val="3"/>
            <charset val="128"/>
          </rPr>
          <t>契約額* 従事割合
円単位切り捨て</t>
        </r>
      </text>
    </comment>
  </commentList>
</comments>
</file>

<file path=xl/comments6.xml><?xml version="1.0" encoding="utf-8"?>
<comments xmlns="http://schemas.openxmlformats.org/spreadsheetml/2006/main">
  <authors>
    <author>作成者</author>
  </authors>
  <commentList>
    <comment ref="H14" authorId="0" shapeId="0">
      <text>
        <r>
          <rPr>
            <b/>
            <sz val="9"/>
            <color indexed="81"/>
            <rFont val="MS P ゴシック"/>
            <family val="3"/>
            <charset val="128"/>
          </rPr>
          <t>左記のプロジェクト従事期間中に支出された給与を記載
※1年間の支給総額ではありません。</t>
        </r>
      </text>
    </comment>
    <comment ref="I14" authorId="0" shapeId="0">
      <text>
        <r>
          <rPr>
            <b/>
            <sz val="9"/>
            <color indexed="81"/>
            <rFont val="MS P ゴシック"/>
            <family val="3"/>
            <charset val="128"/>
          </rPr>
          <t>他の事業も担当している場合は、当プロジェクトの従事割合を記載</t>
        </r>
      </text>
    </comment>
    <comment ref="J14" authorId="0" shapeId="0">
      <text>
        <r>
          <rPr>
            <b/>
            <sz val="9"/>
            <color indexed="81"/>
            <rFont val="MS P ゴシック"/>
            <family val="3"/>
            <charset val="128"/>
          </rPr>
          <t>本プロジェクトで行う業務の内、補助対象となる業務の従事割合い</t>
        </r>
      </text>
    </comment>
  </commentList>
</comments>
</file>

<file path=xl/comments7.xml><?xml version="1.0" encoding="utf-8"?>
<comments xmlns="http://schemas.openxmlformats.org/spreadsheetml/2006/main">
  <authors>
    <author>作成者</author>
  </authors>
  <commentList>
    <comment ref="I14" authorId="0" shapeId="0">
      <text>
        <r>
          <rPr>
            <b/>
            <sz val="9"/>
            <color indexed="81"/>
            <rFont val="MS P ゴシック"/>
            <family val="3"/>
            <charset val="128"/>
          </rPr>
          <t>他の事業も含まれている契約の場合は、当プロジェクトの業務割合を記載</t>
        </r>
      </text>
    </comment>
    <comment ref="J14" authorId="0" shapeId="0">
      <text>
        <r>
          <rPr>
            <b/>
            <sz val="9"/>
            <color indexed="81"/>
            <rFont val="MS P ゴシック"/>
            <family val="3"/>
            <charset val="128"/>
          </rPr>
          <t>本プロジェクトで行う業務の内、補助対象となる業務の割合</t>
        </r>
      </text>
    </comment>
  </commentList>
</comments>
</file>

<file path=xl/comments8.xml><?xml version="1.0" encoding="utf-8"?>
<comments xmlns="http://schemas.openxmlformats.org/spreadsheetml/2006/main">
  <authors>
    <author>作成者</author>
  </authors>
  <commentList>
    <comment ref="I12" authorId="0" shapeId="0">
      <text>
        <r>
          <rPr>
            <b/>
            <sz val="10"/>
            <color indexed="81"/>
            <rFont val="MS P ゴシック"/>
            <family val="3"/>
            <charset val="128"/>
          </rPr>
          <t>他の事業と併用している場合は、当プロジェクトの利用割合を記載</t>
        </r>
      </text>
    </comment>
    <comment ref="J12" authorId="0" shapeId="0">
      <text>
        <r>
          <rPr>
            <b/>
            <sz val="9"/>
            <color indexed="81"/>
            <rFont val="MS P ゴシック"/>
            <family val="3"/>
            <charset val="128"/>
          </rPr>
          <t>購入金額 ＊ 利用割合
円単位切り捨て</t>
        </r>
      </text>
    </comment>
    <comment ref="Z12" authorId="0" shapeId="0">
      <text>
        <r>
          <rPr>
            <b/>
            <sz val="9"/>
            <color indexed="81"/>
            <rFont val="MS P ゴシック"/>
            <family val="3"/>
            <charset val="128"/>
          </rPr>
          <t>小数点以下切り捨て</t>
        </r>
      </text>
    </comment>
    <comment ref="AA12" authorId="0" shapeId="0">
      <text>
        <r>
          <rPr>
            <b/>
            <sz val="9"/>
            <color indexed="81"/>
            <rFont val="MS P ゴシック"/>
            <family val="3"/>
            <charset val="128"/>
          </rPr>
          <t xml:space="preserve">小数点以下切り捨て
</t>
        </r>
      </text>
    </comment>
  </commentList>
</comments>
</file>

<file path=xl/connections.xml><?xml version="1.0" encoding="utf-8"?>
<connections xmlns="http://schemas.openxmlformats.org/spreadsheetml/2006/main">
  <connection id="1" name="取得価格に以下の表に定める率を乗じたもの" type="6" refreshedVersion="6" deleted="1" background="1" saveData="1">
    <textPr codePage="65001" sourceFile="C:\Users\namekawa-s\Downloads\取得価格に以下の表に定める率を乗じたもの.txt" comma="1">
      <textFields count="16">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<sst xmlns="http://schemas.openxmlformats.org/spreadsheetml/2006/main" count="3004" uniqueCount="1166">
  <si>
    <t>総合計</t>
    <rPh sb="0" eb="1">
      <t>ソウ</t>
    </rPh>
    <rPh sb="1" eb="3">
      <t>ゴウケイ</t>
    </rPh>
    <phoneticPr fontId="4"/>
  </si>
  <si>
    <t>合計</t>
    <rPh sb="0" eb="2">
      <t>ゴウケイ</t>
    </rPh>
    <phoneticPr fontId="4"/>
  </si>
  <si>
    <t>終了日</t>
    <rPh sb="0" eb="3">
      <t>シュウリョウビ</t>
    </rPh>
    <phoneticPr fontId="4"/>
  </si>
  <si>
    <t>開始日</t>
    <rPh sb="0" eb="3">
      <t>カイシビ</t>
    </rPh>
    <phoneticPr fontId="4"/>
  </si>
  <si>
    <t>資料No</t>
    <rPh sb="0" eb="2">
      <t>シリョウ</t>
    </rPh>
    <phoneticPr fontId="4"/>
  </si>
  <si>
    <t>補助対象期間
(プロジェクト利用期間)</t>
    <rPh sb="0" eb="4">
      <t>ホジョタイショウ</t>
    </rPh>
    <rPh sb="14" eb="16">
      <t>リヨウ</t>
    </rPh>
    <rPh sb="16" eb="18">
      <t>キカン</t>
    </rPh>
    <phoneticPr fontId="4"/>
  </si>
  <si>
    <t>支出額　根拠資料</t>
    <rPh sb="0" eb="2">
      <t>シシュツ</t>
    </rPh>
    <rPh sb="2" eb="3">
      <t>ガク</t>
    </rPh>
    <rPh sb="4" eb="8">
      <t>コンキョシリョウ</t>
    </rPh>
    <phoneticPr fontId="4"/>
  </si>
  <si>
    <t>商品名（型番）</t>
    <rPh sb="0" eb="3">
      <t>ショウヒンメイ</t>
    </rPh>
    <rPh sb="4" eb="6">
      <t>カタバン</t>
    </rPh>
    <phoneticPr fontId="7"/>
  </si>
  <si>
    <t>補助対象経費区分</t>
    <rPh sb="0" eb="4">
      <t>ホジョタイショウ</t>
    </rPh>
    <rPh sb="4" eb="6">
      <t>ケイヒ</t>
    </rPh>
    <rPh sb="6" eb="8">
      <t>クブン</t>
    </rPh>
    <phoneticPr fontId="4"/>
  </si>
  <si>
    <t>申請
区分</t>
    <rPh sb="0" eb="2">
      <t>シンセイ</t>
    </rPh>
    <rPh sb="3" eb="5">
      <t>クブン</t>
    </rPh>
    <phoneticPr fontId="4"/>
  </si>
  <si>
    <t>(３)ＣＤＥ環境構築・利用費</t>
    <rPh sb="6" eb="8">
      <t>カンキョウ</t>
    </rPh>
    <rPh sb="8" eb="10">
      <t>コウチク</t>
    </rPh>
    <rPh sb="11" eb="14">
      <t>リヨウヒ</t>
    </rPh>
    <phoneticPr fontId="6"/>
  </si>
  <si>
    <t>(２)ソフトウェア利用関連費</t>
    <rPh sb="9" eb="14">
      <t>リヨウカンレンヒ</t>
    </rPh>
    <phoneticPr fontId="6"/>
  </si>
  <si>
    <t>(１)ソフトウェア利用費</t>
    <rPh sb="9" eb="12">
      <t>リヨウヒ</t>
    </rPh>
    <phoneticPr fontId="6"/>
  </si>
  <si>
    <t>耐用
年数</t>
    <rPh sb="0" eb="2">
      <t>タイヨウ</t>
    </rPh>
    <rPh sb="3" eb="5">
      <t>ネンスウ</t>
    </rPh>
    <phoneticPr fontId="6"/>
  </si>
  <si>
    <t>商品名</t>
    <rPh sb="0" eb="3">
      <t>ショウヒンメイ</t>
    </rPh>
    <phoneticPr fontId="7"/>
  </si>
  <si>
    <t>プロジェクト番号</t>
  </si>
  <si>
    <t>プロジェクト名称</t>
    <rPh sb="6" eb="8">
      <t>メイショウ</t>
    </rPh>
    <phoneticPr fontId="4"/>
  </si>
  <si>
    <t>計</t>
    <rPh sb="0" eb="1">
      <t>ケイ</t>
    </rPh>
    <phoneticPr fontId="4"/>
  </si>
  <si>
    <t>添付資料
No</t>
    <rPh sb="0" eb="4">
      <t>テンプシリョウ</t>
    </rPh>
    <phoneticPr fontId="4"/>
  </si>
  <si>
    <t>支出額・講習内容
根拠資料</t>
    <rPh sb="0" eb="2">
      <t>シシュツ</t>
    </rPh>
    <rPh sb="2" eb="3">
      <t>ガク</t>
    </rPh>
    <rPh sb="4" eb="8">
      <t>コウシュウナイヨウ</t>
    </rPh>
    <rPh sb="9" eb="13">
      <t>コンキョシリョウ</t>
    </rPh>
    <phoneticPr fontId="4"/>
  </si>
  <si>
    <t>実施主催者</t>
    <rPh sb="0" eb="2">
      <t>ジッシ</t>
    </rPh>
    <rPh sb="2" eb="5">
      <t>シュサイシャ</t>
    </rPh>
    <phoneticPr fontId="4"/>
  </si>
  <si>
    <t>鉄筋のモデリングをサポートするRevitプラグイン</t>
  </si>
  <si>
    <t>拡張</t>
  </si>
  <si>
    <t>付加要素・ライブラリ等</t>
  </si>
  <si>
    <t>単独</t>
    <rPh sb="0" eb="2">
      <t>タンドク</t>
    </rPh>
    <phoneticPr fontId="4"/>
  </si>
  <si>
    <t>クラウド環境</t>
  </si>
  <si>
    <t>株式会社ニコン・トリンブル</t>
  </si>
  <si>
    <t>チェックツール、ビューワ等</t>
  </si>
  <si>
    <t>BIMデータを立体表示するVRデバイス</t>
  </si>
  <si>
    <t>単独</t>
  </si>
  <si>
    <t>ビジュアライズ</t>
  </si>
  <si>
    <t>Chex(Chex BIM)</t>
  </si>
  <si>
    <t>PCaのモデリングをサポートするRevitプラグイン</t>
  </si>
  <si>
    <t>点群から作成したモデルをRevitで編集可能なファミリーとして渡す</t>
  </si>
  <si>
    <t>拡張</t>
    <rPh sb="0" eb="2">
      <t>カクチョウ</t>
    </rPh>
    <phoneticPr fontId="4"/>
  </si>
  <si>
    <t>web VRコミュニケーションメタバースプラットフォーム</t>
  </si>
  <si>
    <t>株式会社フォーラムエイト</t>
  </si>
  <si>
    <t>F8VPS</t>
  </si>
  <si>
    <t>統合型3DCGソフト、BIM/CIM 設計照査対応機能</t>
  </si>
  <si>
    <t>Shade3D</t>
  </si>
  <si>
    <t>Meta</t>
  </si>
  <si>
    <t>一貫構造計算ソフト（グリッドフリー）</t>
  </si>
  <si>
    <t>構造解析・計算・構造モデル</t>
  </si>
  <si>
    <t>ASCAL/ASTIM</t>
  </si>
  <si>
    <t>iCON Build用HW、BIM用墨出し対応測量機器・カメラ機能・スキャン機能</t>
  </si>
  <si>
    <t>設計ＢＩＭ・施工ＢＩＭ本体</t>
  </si>
  <si>
    <t>BIM対応位置出し機。Point Manager連携用ハードウェア。</t>
  </si>
  <si>
    <t>Point Manager</t>
  </si>
  <si>
    <t>iCON Build用HW、BIM用墨出し対応測量機器・操作パネル無し・80M範囲の短距離仕様</t>
  </si>
  <si>
    <t>Leica ICON ICT30</t>
  </si>
  <si>
    <t>iCON Build用HW、BIM用墨出し対応測量機器・操作パネルあり・パワーサーチ機能</t>
  </si>
  <si>
    <t>Leica ICON ICR80</t>
  </si>
  <si>
    <t>iCON Build用HW、BIM用墨出し対応測量機器・操作パネル無し・スピードサーチ機能</t>
  </si>
  <si>
    <t>Leica ICON ICR70</t>
  </si>
  <si>
    <t xml:space="preserve">木質構造向け三次元設計ソフトウェア </t>
  </si>
  <si>
    <t>設備設計</t>
  </si>
  <si>
    <t>FILDER CeeD 電気</t>
  </si>
  <si>
    <t>TOOLS Touch ALS</t>
  </si>
  <si>
    <t>TOOLS Touch CONCRETE</t>
  </si>
  <si>
    <t>株式会社コンピュータシステム研究所</t>
  </si>
  <si>
    <t>付加要素・ライブラリ</t>
  </si>
  <si>
    <t>データ共有サービス</t>
  </si>
  <si>
    <t>Autodesk</t>
  </si>
  <si>
    <t>BIMソフトウェア。（アップグレード）</t>
  </si>
  <si>
    <t>BricsysNV.</t>
  </si>
  <si>
    <t>BricsCAD Ultimate ネットワークライセンス</t>
  </si>
  <si>
    <t>BricsCAD Ultimate シングルユーザーライセンス</t>
  </si>
  <si>
    <t>BricsCAD BIM メンテナンス</t>
  </si>
  <si>
    <t>BIMソフトウェア。AIクイックビルディング・点群・IFC対応</t>
  </si>
  <si>
    <t>BricsCAD BIM ネットワークライセンス</t>
  </si>
  <si>
    <t>株式会社NTTファシリティーズ</t>
  </si>
  <si>
    <t>SEIN-ST CNV for STB</t>
  </si>
  <si>
    <t>SEIN ST-CNV for Revit</t>
  </si>
  <si>
    <t>一貫構造計算ソフト　解析規模：柱200、大梁400部材</t>
  </si>
  <si>
    <t>SEIN La CREA-LE Premium</t>
  </si>
  <si>
    <t>SEIN La CREA Premium</t>
  </si>
  <si>
    <t>積算</t>
  </si>
  <si>
    <t>ティエムソフト</t>
  </si>
  <si>
    <t>Shiage_tool_2</t>
  </si>
  <si>
    <t>Kaidan_tool</t>
  </si>
  <si>
    <t>Shihoko_Pro</t>
  </si>
  <si>
    <t>Taiseki_ProS</t>
  </si>
  <si>
    <t>Tenkai_ProS</t>
  </si>
  <si>
    <t>Trimble RPT600</t>
  </si>
  <si>
    <t>Trimble RTS573</t>
  </si>
  <si>
    <t>Trimble RTS873</t>
  </si>
  <si>
    <t>BOX</t>
  </si>
  <si>
    <t>設計時に作成したBIMモデルと実際に建設された建物の3D点群データを自動比較</t>
  </si>
  <si>
    <t>ClearEdge3D,Inc.</t>
  </si>
  <si>
    <t>Verity</t>
  </si>
  <si>
    <t>３Dスキャナ―で取得した点群データからBIMモデルを作成</t>
  </si>
  <si>
    <t>EdgeWise</t>
  </si>
  <si>
    <t>クラウドベースでスキャナーやドローンで計測したデータを解析し、関係者との共有。</t>
  </si>
  <si>
    <t>BIMデータを立体表示するMR (複合現実) デバイス</t>
  </si>
  <si>
    <t>環境シミュレーション・解析</t>
  </si>
  <si>
    <t>3D点群処理システム、点群データをモデリングしてBIMソフトへ渡す</t>
  </si>
  <si>
    <t>構造計算、BIM連携</t>
  </si>
  <si>
    <t>３D点群処理、点群合成編集、躯体出来形チェック、吹付け断熱厚み検査、平坦性検査など</t>
  </si>
  <si>
    <t>Vuforia View（閲覧ソフト）</t>
  </si>
  <si>
    <t>Vuforia Studio</t>
  </si>
  <si>
    <t>CGレンダリング</t>
  </si>
  <si>
    <t>COST-CLIP</t>
  </si>
  <si>
    <t>Revitアドオンとクラウドを連携させたLOD管理システム</t>
  </si>
  <si>
    <t>MRデバイス用ビューワ、BIMデータ現場重畳、干渉・埋設確認</t>
  </si>
  <si>
    <t>施工BIMを推進するヘルメット一体型MR（複合現実）デバイス</t>
  </si>
  <si>
    <t>高ポリゴン数のBIMをクラウドレンダリングでAR表示するオプション</t>
  </si>
  <si>
    <t>AR多機能ビューワ「mixpace」のAR用データ変換の変換回数を追加するオプション</t>
  </si>
  <si>
    <t>AR多機能ビューワ「mixpace」の利用ユーザー数を追加するオプション</t>
  </si>
  <si>
    <t>鉄骨構造モデル作成</t>
  </si>
  <si>
    <t>FAST Hybrid</t>
  </si>
  <si>
    <t>BIM/CIM統合、建築・建設CADソフトウェア</t>
  </si>
  <si>
    <t>MTWO</t>
  </si>
  <si>
    <t>Revitのアドインツール、自動モデリングと積算を行う</t>
  </si>
  <si>
    <t>COST BIM</t>
  </si>
  <si>
    <t>クラウドBIMビューワー</t>
  </si>
  <si>
    <t>CDE</t>
  </si>
  <si>
    <t>BIMモデルを読み込み墨出し作業や出来形検証が出来るアプリケーション</t>
  </si>
  <si>
    <t>日影、斜線、天空率等計算</t>
  </si>
  <si>
    <t>i-ARM</t>
  </si>
  <si>
    <t>BIM/点群/360Live等を組合せ、VR空間上で設計施工検討を実現</t>
  </si>
  <si>
    <t>ARCHICADと連携して求積図形を作成し、求積計算が可能になる</t>
  </si>
  <si>
    <t>smart CON planner AR GENAR</t>
  </si>
  <si>
    <t>A-repo</t>
  </si>
  <si>
    <t>Revitの拡張機能でBIMモデルの作成をサポートする</t>
  </si>
  <si>
    <t>Revitと連携してクレーンの施工計画が行えます</t>
  </si>
  <si>
    <t>Leica CloudWorx for Revit</t>
  </si>
  <si>
    <t>Ideate Bundles</t>
  </si>
  <si>
    <t>Ideate Explorer</t>
  </si>
  <si>
    <t>Ideate Sticky</t>
  </si>
  <si>
    <t>Ideate BIMLink</t>
  </si>
  <si>
    <t>Revitと連携して求積図形を作成し、求積計算が可能になる</t>
  </si>
  <si>
    <t>生活産業研究所株式会社</t>
  </si>
  <si>
    <t>求積ツール for Revit</t>
  </si>
  <si>
    <t xml:space="preserve">Navisworks Simulate </t>
  </si>
  <si>
    <t>BIM連携　高度な統合モデルソフトウェア</t>
  </si>
  <si>
    <t>Navisworks Manage</t>
  </si>
  <si>
    <t>CFD</t>
  </si>
  <si>
    <t>Revitと連携して設備設計を行う</t>
  </si>
  <si>
    <t>victaulic Tools for Revit</t>
  </si>
  <si>
    <t>Revitモデルを利用して省エネ計算を省力化出来る</t>
  </si>
  <si>
    <t>SAVE-建築 for Revit</t>
  </si>
  <si>
    <t>Revitと一貫計算ソフトNBUS7のデータ連携</t>
  </si>
  <si>
    <t>構造システム</t>
  </si>
  <si>
    <t>SS7 Revit Link</t>
  </si>
  <si>
    <t>Revitの構造躯体情報を元に断面表を自動作図するプログラム</t>
  </si>
  <si>
    <t>SLM for Revit Structure</t>
  </si>
  <si>
    <t>BIM連携　施工管理ソフトウェア</t>
  </si>
  <si>
    <t>Assemble</t>
  </si>
  <si>
    <t xml:space="preserve">Build </t>
  </si>
  <si>
    <t>BIM連携　建設ドキュメント管理ソフトウェア</t>
  </si>
  <si>
    <t>Docs</t>
  </si>
  <si>
    <t>BIM連携　設計コラボレーションソフトウェア</t>
  </si>
  <si>
    <t>BIM連携　測量、計画、建設、改修用点群処理ソフト</t>
  </si>
  <si>
    <t>ReCap Pro</t>
  </si>
  <si>
    <t>BIM連携　施工・測量ソフトウェア</t>
  </si>
  <si>
    <t>Point Layout</t>
  </si>
  <si>
    <t>建築向けBIMソフトウェア</t>
  </si>
  <si>
    <t>Revit LT</t>
  </si>
  <si>
    <t>建築・構造・設備向けBIMソフトウェア</t>
  </si>
  <si>
    <t xml:space="preserve">Revit </t>
  </si>
  <si>
    <t>ソフトウェア等無形物の場合</t>
  </si>
  <si>
    <t>講習名</t>
    <rPh sb="0" eb="2">
      <t>コウシュウ</t>
    </rPh>
    <rPh sb="2" eb="3">
      <t>メイ</t>
    </rPh>
    <phoneticPr fontId="4"/>
  </si>
  <si>
    <t>姓</t>
    <rPh sb="0" eb="1">
      <t>セイ</t>
    </rPh>
    <phoneticPr fontId="4"/>
  </si>
  <si>
    <t>名</t>
    <rPh sb="0" eb="1">
      <t>メイ</t>
    </rPh>
    <phoneticPr fontId="4"/>
  </si>
  <si>
    <t>その他</t>
    <rPh sb="2" eb="3">
      <t>タ</t>
    </rPh>
    <phoneticPr fontId="4"/>
  </si>
  <si>
    <t>講習名</t>
    <phoneticPr fontId="4"/>
  </si>
  <si>
    <t>契約（耐用）期間</t>
    <rPh sb="0" eb="2">
      <t>ケイヤク</t>
    </rPh>
    <rPh sb="6" eb="8">
      <t>キカン</t>
    </rPh>
    <phoneticPr fontId="4"/>
  </si>
  <si>
    <t>支払日</t>
    <rPh sb="0" eb="3">
      <t>シハライヒ</t>
    </rPh>
    <phoneticPr fontId="4"/>
  </si>
  <si>
    <t>実施会場</t>
    <rPh sb="0" eb="2">
      <t>ジッシ</t>
    </rPh>
    <rPh sb="2" eb="4">
      <t>カイジョウ</t>
    </rPh>
    <phoneticPr fontId="4"/>
  </si>
  <si>
    <t>実施日</t>
    <rPh sb="0" eb="2">
      <t>ジッシ</t>
    </rPh>
    <phoneticPr fontId="4"/>
  </si>
  <si>
    <t>ASRES</t>
  </si>
  <si>
    <t>ASDRA</t>
  </si>
  <si>
    <t>補助事業者</t>
  </si>
  <si>
    <t>補助事業者</t>
    <rPh sb="0" eb="2">
      <t>ホジョ</t>
    </rPh>
    <rPh sb="2" eb="4">
      <t>ジギョウ</t>
    </rPh>
    <rPh sb="4" eb="5">
      <t>シャ</t>
    </rPh>
    <phoneticPr fontId="4"/>
  </si>
  <si>
    <t>補助事業者番号</t>
  </si>
  <si>
    <t>補助事業者番号</t>
    <rPh sb="0" eb="2">
      <t>ホジョ</t>
    </rPh>
    <rPh sb="2" eb="4">
      <t>ジギョウ</t>
    </rPh>
    <rPh sb="4" eb="5">
      <t>シャ</t>
    </rPh>
    <rPh sb="5" eb="7">
      <t>バンゴウ</t>
    </rPh>
    <phoneticPr fontId="4"/>
  </si>
  <si>
    <t>補助事業者番号</t>
    <phoneticPr fontId="4"/>
  </si>
  <si>
    <t>購入金額
（円/税抜）</t>
    <rPh sb="0" eb="2">
      <t>コウニュウ</t>
    </rPh>
    <rPh sb="2" eb="4">
      <t>キンガク</t>
    </rPh>
    <rPh sb="6" eb="7">
      <t>エン</t>
    </rPh>
    <rPh sb="8" eb="9">
      <t>ゼイ</t>
    </rPh>
    <rPh sb="9" eb="10">
      <t>ヌ</t>
    </rPh>
    <phoneticPr fontId="4"/>
  </si>
  <si>
    <t>(６)ＢＩＭ講習の実施費用</t>
    <rPh sb="6" eb="8">
      <t>コウシュウ</t>
    </rPh>
    <rPh sb="9" eb="11">
      <t>ジッシ</t>
    </rPh>
    <rPh sb="11" eb="13">
      <t>ヒヨウ</t>
    </rPh>
    <phoneticPr fontId="2"/>
  </si>
  <si>
    <t>補助対象経費
単位：円</t>
    <rPh sb="0" eb="4">
      <t>ホジョタイショウ</t>
    </rPh>
    <rPh sb="4" eb="6">
      <t>ケイヒ</t>
    </rPh>
    <rPh sb="7" eb="9">
      <t>タンイ</t>
    </rPh>
    <rPh sb="10" eb="11">
      <t>エン</t>
    </rPh>
    <phoneticPr fontId="4"/>
  </si>
  <si>
    <r>
      <t>補助</t>
    </r>
    <r>
      <rPr>
        <sz val="9"/>
        <rFont val="游ゴシック"/>
        <family val="3"/>
        <charset val="128"/>
        <scheme val="minor"/>
      </rPr>
      <t>対象経費
単位：円</t>
    </r>
    <rPh sb="0" eb="2">
      <t>ホジョ</t>
    </rPh>
    <rPh sb="7" eb="9">
      <t>タンイ</t>
    </rPh>
    <rPh sb="10" eb="11">
      <t>エン</t>
    </rPh>
    <phoneticPr fontId="4"/>
  </si>
  <si>
    <t>支出額
単位：円（税抜き）</t>
    <rPh sb="0" eb="3">
      <t>シシュツガク</t>
    </rPh>
    <rPh sb="4" eb="6">
      <t>タンイ</t>
    </rPh>
    <rPh sb="7" eb="8">
      <t>エン</t>
    </rPh>
    <rPh sb="9" eb="11">
      <t>ゼイヌ</t>
    </rPh>
    <phoneticPr fontId="4"/>
  </si>
  <si>
    <t>支出額
単位：円
（税抜き）</t>
    <rPh sb="0" eb="3">
      <t>シシュツガク</t>
    </rPh>
    <rPh sb="4" eb="6">
      <t>タンイ</t>
    </rPh>
    <rPh sb="7" eb="8">
      <t>エン</t>
    </rPh>
    <rPh sb="10" eb="12">
      <t>ゼイヌ</t>
    </rPh>
    <phoneticPr fontId="4"/>
  </si>
  <si>
    <t>完了実績報告以降
(プロジェクト利用期間)</t>
    <rPh sb="0" eb="4">
      <t>カンリョウジッセキ</t>
    </rPh>
    <rPh sb="4" eb="6">
      <t>ホウコク</t>
    </rPh>
    <rPh sb="6" eb="8">
      <t>イコウ</t>
    </rPh>
    <rPh sb="16" eb="18">
      <t>リヨウ</t>
    </rPh>
    <rPh sb="18" eb="20">
      <t>キカン</t>
    </rPh>
    <phoneticPr fontId="4"/>
  </si>
  <si>
    <t>複数枚となる場合のページ番号</t>
    <rPh sb="0" eb="2">
      <t>フクスウ</t>
    </rPh>
    <rPh sb="2" eb="3">
      <t>マイ</t>
    </rPh>
    <rPh sb="6" eb="8">
      <t>バアイ</t>
    </rPh>
    <rPh sb="12" eb="14">
      <t>バンゴウ</t>
    </rPh>
    <phoneticPr fontId="4"/>
  </si>
  <si>
    <t>当プロジェクトにおける利用割合</t>
    <rPh sb="0" eb="1">
      <t>トウ</t>
    </rPh>
    <rPh sb="11" eb="13">
      <t>リヨウ</t>
    </rPh>
    <rPh sb="13" eb="15">
      <t>ワリアイ</t>
    </rPh>
    <phoneticPr fontId="4"/>
  </si>
  <si>
    <t>補助対象経費
単位：円</t>
    <rPh sb="0" eb="2">
      <t>ホジョ</t>
    </rPh>
    <rPh sb="7" eb="9">
      <t>タンイ</t>
    </rPh>
    <rPh sb="10" eb="11">
      <t>エン</t>
    </rPh>
    <phoneticPr fontId="4"/>
  </si>
  <si>
    <t>(６)ＢＩＭ講習の実施費用（明細）</t>
    <rPh sb="6" eb="8">
      <t>コウシュウ</t>
    </rPh>
    <rPh sb="9" eb="11">
      <t>ジッシ</t>
    </rPh>
    <rPh sb="11" eb="13">
      <t>ヒヨウ</t>
    </rPh>
    <rPh sb="14" eb="16">
      <t>メイサイ</t>
    </rPh>
    <phoneticPr fontId="2"/>
  </si>
  <si>
    <t>総日数</t>
    <rPh sb="0" eb="3">
      <t>ソウニッスウ</t>
    </rPh>
    <phoneticPr fontId="4"/>
  </si>
  <si>
    <t>ＢＩＭ講習の実施費用</t>
  </si>
  <si>
    <t>ＢＩＭ講習の実施費用（明細）</t>
  </si>
  <si>
    <t>補助対象ソフトウェア登録No</t>
    <rPh sb="0" eb="4">
      <t>ホジョタイショウ</t>
    </rPh>
    <phoneticPr fontId="4"/>
  </si>
  <si>
    <t>補助対象ソフトウェア
登録No</t>
    <rPh sb="0" eb="2">
      <t>ホジョ</t>
    </rPh>
    <rPh sb="2" eb="4">
      <t>タイショウ</t>
    </rPh>
    <phoneticPr fontId="4"/>
  </si>
  <si>
    <t>(１)ソフトウェア利用費</t>
  </si>
  <si>
    <t>(３)ＣＤＥ環境構築・利用費</t>
  </si>
  <si>
    <t>(２)ソフトウェア利用関連費</t>
  </si>
  <si>
    <t>支払日</t>
    <rPh sb="0" eb="3">
      <t>シハライビ</t>
    </rPh>
    <phoneticPr fontId="4"/>
  </si>
  <si>
    <t>2ページ</t>
    <phoneticPr fontId="4"/>
  </si>
  <si>
    <t>3ページ</t>
  </si>
  <si>
    <t>4ページ</t>
  </si>
  <si>
    <t>5ページ</t>
  </si>
  <si>
    <t>6ページ</t>
  </si>
  <si>
    <t>全ページ</t>
    <rPh sb="0" eb="1">
      <t>ゼン</t>
    </rPh>
    <phoneticPr fontId="4"/>
  </si>
  <si>
    <t>参加者数</t>
    <rPh sb="0" eb="2">
      <t>サンカ</t>
    </rPh>
    <rPh sb="2" eb="3">
      <t>シャ</t>
    </rPh>
    <rPh sb="3" eb="4">
      <t>スウ</t>
    </rPh>
    <phoneticPr fontId="4"/>
  </si>
  <si>
    <t>内補助対象</t>
    <rPh sb="0" eb="1">
      <t>ウチ</t>
    </rPh>
    <rPh sb="1" eb="5">
      <t>ホジョタイショウ</t>
    </rPh>
    <phoneticPr fontId="4"/>
  </si>
  <si>
    <t>使用
期間</t>
  </si>
  <si>
    <t>残価
計算値</t>
  </si>
  <si>
    <t>Revit Linkオプション</t>
  </si>
  <si>
    <t>FAST ZERO</t>
  </si>
  <si>
    <t>FAST ZERO for Revit</t>
  </si>
  <si>
    <t>Revitの鉄骨構造モデルの接合部等を詳細化</t>
  </si>
  <si>
    <t>SIRBIM</t>
  </si>
  <si>
    <t>SIRBIM 連携 for Revit</t>
  </si>
  <si>
    <t>SIRBIM 連携 for Archicad</t>
  </si>
  <si>
    <t>株式会社ソフトウェアセンター</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</si>
  <si>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</si>
  <si>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</si>
  <si>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</si>
  <si>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</si>
  <si>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</si>
  <si>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</si>
  <si>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</si>
  <si>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</si>
  <si>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OpenSpace Capture</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</si>
  <si>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</si>
  <si>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</si>
  <si>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</si>
  <si>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</si>
  <si>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</si>
  <si>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</si>
  <si>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</si>
  <si>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</si>
  <si>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</si>
  <si>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</si>
  <si>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</si>
  <si>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</si>
  <si>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</si>
  <si>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</si>
  <si>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</si>
  <si>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</si>
  <si>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</si>
  <si>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</si>
  <si>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</si>
  <si>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</si>
  <si>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</si>
  <si>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</si>
  <si>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</si>
  <si>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</si>
  <si>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</si>
  <si>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</si>
  <si>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</si>
  <si>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</si>
  <si>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</si>
  <si>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</si>
  <si>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</si>
  <si>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</si>
  <si>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AAC</t>
  </si>
  <si>
    <t>BIMデータを活用したプロジェクト管理</t>
  </si>
  <si>
    <t>Architecture Engineering &amp; Construction Collection</t>
    <phoneticPr fontId="7"/>
  </si>
  <si>
    <t>BIMソフト(Revit)含めた建築/建設向け総合ソリューション</t>
    <phoneticPr fontId="7"/>
  </si>
  <si>
    <t>Archicad  (Win/Mac)</t>
    <phoneticPr fontId="7"/>
  </si>
  <si>
    <t>グラフィソフトジャパン株式会社</t>
    <phoneticPr fontId="7"/>
  </si>
  <si>
    <t>BIMソフトウェア</t>
    <phoneticPr fontId="7"/>
  </si>
  <si>
    <t>Archicad  Graphisoft Forward</t>
    <phoneticPr fontId="7"/>
  </si>
  <si>
    <t>Archicad  Solo (Win/Mac)</t>
    <phoneticPr fontId="7"/>
  </si>
  <si>
    <t>Archicad  Solo Graphisoft Forward</t>
    <phoneticPr fontId="7"/>
  </si>
  <si>
    <t>Archicad Solo Subscription</t>
    <phoneticPr fontId="7"/>
  </si>
  <si>
    <t>Archicad Solo サイドグレード</t>
    <phoneticPr fontId="7"/>
  </si>
  <si>
    <t>BIMソフトウェア（サイドグレード）</t>
    <phoneticPr fontId="7"/>
  </si>
  <si>
    <t xml:space="preserve">Archicad Subscription </t>
    <phoneticPr fontId="7"/>
  </si>
  <si>
    <t>Archicad アップグレード</t>
    <phoneticPr fontId="7"/>
  </si>
  <si>
    <t>BIMソフトウェア（アップグレード）</t>
    <phoneticPr fontId="7"/>
  </si>
  <si>
    <t>GLOOBE Architect（実施設計）</t>
    <phoneticPr fontId="7"/>
  </si>
  <si>
    <t>平面詳細図、矩計図、展開図、建具表、仕上表</t>
    <phoneticPr fontId="7"/>
  </si>
  <si>
    <t>GLOOBE Construction（仮設計画）</t>
    <phoneticPr fontId="7"/>
  </si>
  <si>
    <t>GLOOBE Construction（工程計画）</t>
    <phoneticPr fontId="7"/>
  </si>
  <si>
    <t>GLOOBE Construction（土工計画）</t>
    <phoneticPr fontId="7"/>
  </si>
  <si>
    <t>Vectorworks Architect</t>
    <phoneticPr fontId="7"/>
  </si>
  <si>
    <t>Vectorworks Design Suite</t>
    <phoneticPr fontId="7"/>
  </si>
  <si>
    <t>Vectorworks Landmark</t>
    <phoneticPr fontId="7"/>
  </si>
  <si>
    <t>Vectorworks Spotlight</t>
    <phoneticPr fontId="7"/>
  </si>
  <si>
    <t>BIMソフトウェア、ホール照明設計など</t>
    <phoneticPr fontId="7"/>
  </si>
  <si>
    <t>BIM Collaborate</t>
    <phoneticPr fontId="7"/>
  </si>
  <si>
    <t>Autodesk</t>
    <phoneticPr fontId="4"/>
  </si>
  <si>
    <t>BIMcloud SaaS（Software as a Service）1年</t>
    <phoneticPr fontId="7"/>
  </si>
  <si>
    <t>BIMプロジェクトプラットフォーム(共通データ環境)</t>
    <phoneticPr fontId="7"/>
  </si>
  <si>
    <t>BIMcloud User License</t>
    <phoneticPr fontId="7"/>
  </si>
  <si>
    <t>Aconex</t>
    <phoneticPr fontId="7"/>
  </si>
  <si>
    <t>Oracle</t>
    <phoneticPr fontId="7"/>
  </si>
  <si>
    <t>CDE／ビューワー</t>
    <phoneticPr fontId="7"/>
  </si>
  <si>
    <t>Revizto</t>
    <phoneticPr fontId="7"/>
  </si>
  <si>
    <t>ARCHI Box</t>
    <phoneticPr fontId="7"/>
  </si>
  <si>
    <t>データ共有サービス</t>
    <phoneticPr fontId="7"/>
  </si>
  <si>
    <t xml:space="preserve">Tekla Structures </t>
    <phoneticPr fontId="7"/>
  </si>
  <si>
    <t>株式会社トリンブル・ソリューションズ</t>
    <phoneticPr fontId="7"/>
  </si>
  <si>
    <t>S/F REAL4</t>
    <phoneticPr fontId="7"/>
  </si>
  <si>
    <t>データロジック</t>
    <phoneticPr fontId="7"/>
  </si>
  <si>
    <t>Real４</t>
    <phoneticPr fontId="7"/>
  </si>
  <si>
    <t>Super Build/SS7</t>
    <phoneticPr fontId="7"/>
  </si>
  <si>
    <t>構造モデラー+NBUS7</t>
    <phoneticPr fontId="7"/>
  </si>
  <si>
    <t>構造システム</t>
    <phoneticPr fontId="7"/>
  </si>
  <si>
    <t>SIRCAD</t>
    <phoneticPr fontId="7"/>
  </si>
  <si>
    <t>Revitと連携して自動配筋</t>
    <phoneticPr fontId="7"/>
  </si>
  <si>
    <t>鉄之助ソリッド</t>
    <phoneticPr fontId="7"/>
  </si>
  <si>
    <t>すけるTON</t>
    <phoneticPr fontId="7"/>
  </si>
  <si>
    <t>SSC for Revit</t>
    <phoneticPr fontId="7"/>
  </si>
  <si>
    <t>Revitと一貫計算ソフトSS7のデータ連携</t>
    <phoneticPr fontId="7"/>
  </si>
  <si>
    <t>Rebro</t>
    <phoneticPr fontId="7"/>
  </si>
  <si>
    <t>NYKシステムズ</t>
    <phoneticPr fontId="7"/>
  </si>
  <si>
    <t>T-Fas</t>
    <phoneticPr fontId="7"/>
  </si>
  <si>
    <t>ダイテック</t>
    <phoneticPr fontId="7"/>
  </si>
  <si>
    <t>CADEWA</t>
    <phoneticPr fontId="7"/>
  </si>
  <si>
    <t>CADWe’ll Linx</t>
    <phoneticPr fontId="7"/>
  </si>
  <si>
    <t>CADWe’ll Tfas</t>
    <phoneticPr fontId="7"/>
  </si>
  <si>
    <t>CADEWA　smart</t>
    <phoneticPr fontId="7"/>
  </si>
  <si>
    <t>富士通四国インフォテック</t>
    <phoneticPr fontId="7"/>
  </si>
  <si>
    <t>株式会社建築ピボット</t>
    <phoneticPr fontId="1"/>
  </si>
  <si>
    <t>FKS FN</t>
    <phoneticPr fontId="7"/>
  </si>
  <si>
    <t>仕上数量積算システム</t>
    <phoneticPr fontId="7"/>
  </si>
  <si>
    <t>FKS RC</t>
    <phoneticPr fontId="7"/>
  </si>
  <si>
    <t>RC数量積算システム</t>
    <phoneticPr fontId="7"/>
  </si>
  <si>
    <t>costnavi</t>
    <phoneticPr fontId="7"/>
  </si>
  <si>
    <t>建築ソフト</t>
    <phoneticPr fontId="7"/>
  </si>
  <si>
    <t>Takeoff</t>
    <phoneticPr fontId="7"/>
  </si>
  <si>
    <t>建設数量拾いソフトウェア</t>
    <phoneticPr fontId="7"/>
  </si>
  <si>
    <t>流体解析ソフト</t>
    <phoneticPr fontId="7"/>
  </si>
  <si>
    <t>Pathfinder</t>
    <phoneticPr fontId="7"/>
  </si>
  <si>
    <t>CAEソリューションズ</t>
    <phoneticPr fontId="7"/>
  </si>
  <si>
    <t>PyroSim</t>
    <phoneticPr fontId="7"/>
  </si>
  <si>
    <t>STREAM</t>
    <phoneticPr fontId="7"/>
  </si>
  <si>
    <t>エムエスシーソフトウェア</t>
    <phoneticPr fontId="7"/>
  </si>
  <si>
    <t>SAVE-建築</t>
    <phoneticPr fontId="7"/>
  </si>
  <si>
    <t>WindPerfectDX</t>
    <phoneticPr fontId="7"/>
  </si>
  <si>
    <t>環境シミュレーション</t>
    <phoneticPr fontId="7"/>
  </si>
  <si>
    <t>BIM連携　統合モデルソフトウェア</t>
    <phoneticPr fontId="7"/>
  </si>
  <si>
    <t>創心アーキプラン</t>
    <phoneticPr fontId="7"/>
  </si>
  <si>
    <t>Solibri Model Cheker</t>
    <phoneticPr fontId="7"/>
  </si>
  <si>
    <t>Solibri Office サブスクリプションライセンス 1年</t>
    <phoneticPr fontId="7"/>
  </si>
  <si>
    <t>BIMモデルの品質向上、品質管理</t>
    <phoneticPr fontId="7"/>
  </si>
  <si>
    <t>Solibri Office ネットワーク版</t>
    <phoneticPr fontId="7"/>
  </si>
  <si>
    <t>Solibri Site サブスクリプションライセンス 1年</t>
    <phoneticPr fontId="7"/>
  </si>
  <si>
    <t>GLOOBE VR</t>
    <phoneticPr fontId="7"/>
  </si>
  <si>
    <t>VRソフト</t>
    <phoneticPr fontId="7"/>
  </si>
  <si>
    <t>TRENDｰPOINT</t>
    <phoneticPr fontId="7"/>
  </si>
  <si>
    <t>ARCHITREND リアルウォーカー</t>
    <phoneticPr fontId="7"/>
  </si>
  <si>
    <t>ADS-win</t>
    <phoneticPr fontId="7"/>
  </si>
  <si>
    <t>日影、斜線、天空率等計算</t>
    <phoneticPr fontId="7"/>
  </si>
  <si>
    <t>ADS-BT for Revit/ArchiCAD/VectorWorks</t>
    <phoneticPr fontId="7"/>
  </si>
  <si>
    <t>TP-PLANNER</t>
    <phoneticPr fontId="7"/>
  </si>
  <si>
    <t>コミュニケーションシステム</t>
    <phoneticPr fontId="7"/>
  </si>
  <si>
    <t>GLOOBE Architect（法規チェック）</t>
    <phoneticPr fontId="7"/>
  </si>
  <si>
    <t>ENSCAPE</t>
    <phoneticPr fontId="7"/>
  </si>
  <si>
    <t>ビジュアライズ</t>
    <phoneticPr fontId="7"/>
  </si>
  <si>
    <t>Twinmotion</t>
    <phoneticPr fontId="7"/>
  </si>
  <si>
    <t>アルファコックス</t>
    <phoneticPr fontId="7"/>
  </si>
  <si>
    <t>CINEMA 4D</t>
    <phoneticPr fontId="7"/>
  </si>
  <si>
    <t>P-style</t>
    <phoneticPr fontId="7"/>
  </si>
  <si>
    <t>CGレンダリング</t>
    <phoneticPr fontId="7"/>
  </si>
  <si>
    <t>V-style</t>
    <phoneticPr fontId="7"/>
  </si>
  <si>
    <t>Revitの拡張機能でBIMモデルの作成をサポートする</t>
    <phoneticPr fontId="7"/>
  </si>
  <si>
    <t>Ideate StyleManager</t>
    <phoneticPr fontId="7"/>
  </si>
  <si>
    <t>ライカジオシステムズ株式会社</t>
    <phoneticPr fontId="4"/>
  </si>
  <si>
    <t>Revitに取り込んだ点群データからBIM モデルを生成する</t>
    <phoneticPr fontId="7"/>
  </si>
  <si>
    <t>MF Tools</t>
    <phoneticPr fontId="7"/>
  </si>
  <si>
    <t>M＆Ftecnica</t>
    <phoneticPr fontId="7"/>
  </si>
  <si>
    <t>USHFORTH Tools for Revit</t>
    <phoneticPr fontId="7"/>
  </si>
  <si>
    <t>BooT.one</t>
    <phoneticPr fontId="7"/>
  </si>
  <si>
    <t>MAGONOTE</t>
    <phoneticPr fontId="7"/>
  </si>
  <si>
    <t>ArchiCADプラグイン</t>
    <phoneticPr fontId="7"/>
  </si>
  <si>
    <t>smart con　Planner</t>
    <phoneticPr fontId="7"/>
  </si>
  <si>
    <t>mixpace</t>
    <phoneticPr fontId="7"/>
  </si>
  <si>
    <t>株式会社ホロラボ</t>
    <phoneticPr fontId="7"/>
  </si>
  <si>
    <t>BｰLOOP</t>
    <phoneticPr fontId="7"/>
  </si>
  <si>
    <t>簡易空間モデルを使って、空調・省エネ計算アプリと連携する基本機能</t>
    <phoneticPr fontId="7"/>
  </si>
  <si>
    <t>BIMソフトとB-LOOPを連携するためのRevitアドインソフト</t>
    <phoneticPr fontId="7"/>
  </si>
  <si>
    <t>B-LOOPを利⽤し、標準⼊⼒法による省エネ計算を⾏う</t>
    <phoneticPr fontId="7"/>
  </si>
  <si>
    <t>B-LOOPを利⽤し、空調・換気機器を選定する</t>
    <phoneticPr fontId="7"/>
  </si>
  <si>
    <t>B-LOOPを利⽤し、国内基準の熱負荷計算を⾏う</t>
    <phoneticPr fontId="7"/>
  </si>
  <si>
    <t>FAST Hybrid for Revit</t>
    <phoneticPr fontId="29"/>
  </si>
  <si>
    <t>Revitの鉄骨構造モデルの接合部等を詳細化</t>
    <phoneticPr fontId="7"/>
  </si>
  <si>
    <t>求積ツール for ARCHICAD</t>
    <phoneticPr fontId="7"/>
  </si>
  <si>
    <t>生活産業研究所株式会社</t>
    <phoneticPr fontId="7"/>
  </si>
  <si>
    <t>リコーバーチャルワークプレイス</t>
    <phoneticPr fontId="7"/>
  </si>
  <si>
    <t>Catenda Hub(旧名称：Bimsync)</t>
    <phoneticPr fontId="4"/>
  </si>
  <si>
    <t>IFCデータをブラウザ上で統合し、環境下のメンバーで共有できるCDEブラウザアプリ</t>
    <phoneticPr fontId="15"/>
  </si>
  <si>
    <t>株式会社フォーラムエイト</t>
    <phoneticPr fontId="4"/>
  </si>
  <si>
    <t>smartCON Planner R</t>
    <phoneticPr fontId="4"/>
  </si>
  <si>
    <t>株式会社ファーストクルー</t>
    <phoneticPr fontId="4"/>
  </si>
  <si>
    <t>KAPシステム</t>
    <phoneticPr fontId="4"/>
  </si>
  <si>
    <t>mixpace(ユーザー数追加オプション)</t>
    <phoneticPr fontId="7"/>
  </si>
  <si>
    <t>mixpace(ファイル変換回数追加オプション)</t>
    <phoneticPr fontId="7"/>
  </si>
  <si>
    <t>mixpace(Remote Renderingオプション)</t>
    <phoneticPr fontId="7"/>
  </si>
  <si>
    <t>株式会社日積サーベイ</t>
    <phoneticPr fontId="4"/>
  </si>
  <si>
    <t>株式会社STUDIO55</t>
    <phoneticPr fontId="7"/>
  </si>
  <si>
    <t>D5 Render</t>
    <phoneticPr fontId="4"/>
  </si>
  <si>
    <t>GLOOBE点群アシスト</t>
    <phoneticPr fontId="4"/>
  </si>
  <si>
    <t>株式会社ニコン・トリンブル</t>
    <phoneticPr fontId="1"/>
  </si>
  <si>
    <t>AutoCAD Revit LT SUITE</t>
    <phoneticPr fontId="4"/>
  </si>
  <si>
    <t>Dropbox</t>
    <phoneticPr fontId="4"/>
  </si>
  <si>
    <t>ARK BASE</t>
    <phoneticPr fontId="4"/>
  </si>
  <si>
    <t>S/F REAL4 Convert</t>
    <phoneticPr fontId="4"/>
  </si>
  <si>
    <t>cadwork</t>
    <phoneticPr fontId="4"/>
  </si>
  <si>
    <t>単独</t>
    <rPh sb="0" eb="2">
      <t>タンドク</t>
    </rPh>
    <phoneticPr fontId="1"/>
  </si>
  <si>
    <t xml:space="preserve">VIVE Pro 2 </t>
    <phoneticPr fontId="4"/>
  </si>
  <si>
    <t>HTC</t>
    <phoneticPr fontId="4"/>
  </si>
  <si>
    <t>Meta Quest 2</t>
    <phoneticPr fontId="1"/>
  </si>
  <si>
    <t>SPIDERPLUS（S+BIM）</t>
    <phoneticPr fontId="1"/>
  </si>
  <si>
    <t>クラウドBIMビューワ</t>
    <phoneticPr fontId="1"/>
  </si>
  <si>
    <t>単独</t>
    <phoneticPr fontId="4"/>
  </si>
  <si>
    <t>BIM3Dモデルの閲覧・メモの記入・共有ができる</t>
    <phoneticPr fontId="1"/>
  </si>
  <si>
    <t>Meta Quest Pro</t>
    <phoneticPr fontId="1"/>
  </si>
  <si>
    <t>Meta</t>
    <phoneticPr fontId="1"/>
  </si>
  <si>
    <t>Trimble Connect AR</t>
    <phoneticPr fontId="4"/>
  </si>
  <si>
    <t>Trimble Connect Business Premium</t>
    <phoneticPr fontId="4"/>
  </si>
  <si>
    <t>Reinforcement Detailing</t>
    <phoneticPr fontId="1"/>
  </si>
  <si>
    <t>Unity Reflect</t>
    <phoneticPr fontId="4"/>
  </si>
  <si>
    <t>Unity</t>
    <phoneticPr fontId="4"/>
  </si>
  <si>
    <t>BIMを取り込み、没入型リアルタイム3Dコラボレーション環境を提供</t>
    <phoneticPr fontId="4"/>
  </si>
  <si>
    <t>ASQUAN</t>
    <phoneticPr fontId="1"/>
  </si>
  <si>
    <t>株式会社アークデータ研究所</t>
    <phoneticPr fontId="1"/>
  </si>
  <si>
    <t>積算</t>
    <phoneticPr fontId="1"/>
  </si>
  <si>
    <t>躯体数量計算プログラム</t>
    <phoneticPr fontId="1"/>
  </si>
  <si>
    <t>構造解析・計算・構造モデル</t>
    <phoneticPr fontId="1"/>
  </si>
  <si>
    <t>弾性振動解析プレゼンテーションプログラム</t>
    <phoneticPr fontId="1"/>
  </si>
  <si>
    <t>ビジュアライズ</t>
    <phoneticPr fontId="1"/>
  </si>
  <si>
    <t>構造図作成プログラム</t>
    <phoneticPr fontId="1"/>
  </si>
  <si>
    <t>株式会社ソフトウェアセンター</t>
    <phoneticPr fontId="1"/>
  </si>
  <si>
    <t>Meta Quest 3</t>
    <phoneticPr fontId="1"/>
  </si>
  <si>
    <t>VISUAL SCRIPT DESIGNER</t>
    <phoneticPr fontId="1"/>
  </si>
  <si>
    <t>建築・構造向けBIMソフトウェア</t>
    <phoneticPr fontId="1"/>
  </si>
  <si>
    <t>コラボレーション・セッションへのゲスト参加</t>
  </si>
  <si>
    <t>ACT-3D</t>
  </si>
  <si>
    <t>静止画・動画・パノラマVR制作。イメージの共有が簡単にできる。</t>
  </si>
  <si>
    <t>実寸法師３Ｄ（｢実寸法師」とのセット購入であれば補助対象）</t>
    <phoneticPr fontId="1"/>
  </si>
  <si>
    <t>BIMソフトウェアとシームレスに連動する外部ビューアソフトウェア</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</si>
  <si>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</si>
  <si>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</si>
  <si>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</si>
  <si>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</si>
  <si>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</si>
  <si>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</si>
  <si>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Fuzor Ultimate</t>
  </si>
  <si>
    <t>Fuzor Design Synergy</t>
  </si>
  <si>
    <t>Fuzor BIM Solution</t>
  </si>
  <si>
    <t>Fuzor Lite</t>
  </si>
  <si>
    <t>民間工事向け積算見積作成システム</t>
  </si>
  <si>
    <t>V-Ray® for Revit</t>
    <phoneticPr fontId="4"/>
  </si>
  <si>
    <t>CG  レンダリング</t>
  </si>
  <si>
    <t>FUZOR Collaboration Viewer (スタンドアローンのみ)</t>
    <phoneticPr fontId="7"/>
  </si>
  <si>
    <t>Lumion standard</t>
    <phoneticPr fontId="1"/>
  </si>
  <si>
    <t>高精細3次元モデルの処理・データ共有が可能なプラットフォームサービス</t>
  </si>
  <si>
    <t>FlowDesigner プロフェッショナル版</t>
    <phoneticPr fontId="1"/>
  </si>
  <si>
    <t>B-LOOP for Revit</t>
    <phoneticPr fontId="1"/>
  </si>
  <si>
    <t>SeACD</t>
    <phoneticPr fontId="1"/>
  </si>
  <si>
    <t>Trimble XR10</t>
    <phoneticPr fontId="1"/>
  </si>
  <si>
    <t>Trimble Connect MR</t>
    <phoneticPr fontId="1"/>
  </si>
  <si>
    <t>BIM専用墨出し機器、レーザ、カメラ搭載 Field Link用HW</t>
    <phoneticPr fontId="1"/>
  </si>
  <si>
    <t>FlowDesigner エンタープライズ版</t>
  </si>
  <si>
    <t>株式会社アドバンスドナレッジ研究所</t>
  </si>
  <si>
    <t>気流解析/環境シミュレーション</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</si>
  <si>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</si>
  <si>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</si>
  <si>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</si>
  <si>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</si>
  <si>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</si>
  <si>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</si>
  <si>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</si>
  <si>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</si>
  <si>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</si>
  <si>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株式会社アドバンスドナレッジ研究所</t>
    <phoneticPr fontId="1"/>
  </si>
  <si>
    <t>FlowDesignerでParasolid形式のファイルを読み込む際に必要となるオプション</t>
  </si>
  <si>
    <t>SolidWorks</t>
    <phoneticPr fontId="1"/>
  </si>
  <si>
    <t>Archicad Solo VIPservice</t>
    <phoneticPr fontId="7"/>
  </si>
  <si>
    <t>Archicad VIPservice</t>
    <phoneticPr fontId="7"/>
  </si>
  <si>
    <t>3ＤVR空間を容易に作成ができ、日照、景観など多様なシミュレーションが行える。</t>
  </si>
  <si>
    <t xml:space="preserve">BIM Collaborate Pro </t>
    <phoneticPr fontId="1"/>
  </si>
  <si>
    <t>HELIOS 　（通称：HELIOS , ヘリオス)</t>
  </si>
  <si>
    <t>(３)ＣＤＥ環境構築・利用費</t>
    <phoneticPr fontId="1"/>
  </si>
  <si>
    <t>(２)ソフトウェア利用関連費</t>
    <phoneticPr fontId="1"/>
  </si>
  <si>
    <t>Leica BLK360</t>
    <phoneticPr fontId="1"/>
  </si>
  <si>
    <t>ライカジオシステムズ株式会社</t>
  </si>
  <si>
    <t>空間の3D点群データを作成するレーザースキャナー</t>
  </si>
  <si>
    <t>すけるTON for Revit 詳細図オプション</t>
    <phoneticPr fontId="1"/>
  </si>
  <si>
    <t>自動生成機能によって鉄骨の詳細部材を生成した後、それを詳細図として出力できます。</t>
  </si>
  <si>
    <t>BIM fan !（プレミアム会員）</t>
    <phoneticPr fontId="1"/>
  </si>
  <si>
    <t>株式会社STUDIO55</t>
  </si>
  <si>
    <t>Revit・ArchicadのプラグインやオリジナルBIMオブジェクトを使用できるサービス</t>
  </si>
  <si>
    <t>コワークストレージ</t>
    <phoneticPr fontId="1"/>
  </si>
  <si>
    <t>NTT東日本</t>
    <phoneticPr fontId="1"/>
  </si>
  <si>
    <t>建築・構造向けBIMソフトウェアアップグレード</t>
    <phoneticPr fontId="1"/>
  </si>
  <si>
    <t>建築・構造向けBIMソフトウェア加工製作連携アップグレード</t>
    <phoneticPr fontId="1"/>
  </si>
  <si>
    <t>建築・構造向けBIMソフトウェアNC加工製作連携アップグレード</t>
    <phoneticPr fontId="1"/>
  </si>
  <si>
    <t>建築・構造向けBIMソフトウェアプレート製作連携アップグレード</t>
    <phoneticPr fontId="1"/>
  </si>
  <si>
    <t>smart CON planner AR GENAR Pro</t>
    <phoneticPr fontId="1"/>
  </si>
  <si>
    <t>ARの技術でBIMモデルを現風景に重ねタブレット上に投影し可視化する。</t>
  </si>
  <si>
    <t>Lightning BIM</t>
    <phoneticPr fontId="4"/>
  </si>
  <si>
    <t>Arent</t>
    <phoneticPr fontId="4"/>
  </si>
  <si>
    <t>構造モデラー+Revit Op.</t>
    <phoneticPr fontId="4"/>
  </si>
  <si>
    <t>K-D2 PLANNER</t>
    <phoneticPr fontId="4"/>
  </si>
  <si>
    <t>コベルコ建機</t>
    <phoneticPr fontId="4"/>
  </si>
  <si>
    <t>応用技術株式会社</t>
    <phoneticPr fontId="4"/>
  </si>
  <si>
    <t>株式会社ニコン・トリンブル</t>
    <phoneticPr fontId="4"/>
  </si>
  <si>
    <t>Smart BIM Connection</t>
    <phoneticPr fontId="4"/>
  </si>
  <si>
    <t>株式会社インフォマティクス</t>
    <phoneticPr fontId="4"/>
  </si>
  <si>
    <t>ClearEdge3D,Inc.</t>
    <phoneticPr fontId="4"/>
  </si>
  <si>
    <t>ティエムソフト</t>
    <phoneticPr fontId="4"/>
  </si>
  <si>
    <t>Analyze_Pro(初期導入費は除く)</t>
    <phoneticPr fontId="4"/>
  </si>
  <si>
    <t>株式会社NTTファシリティーズ</t>
    <phoneticPr fontId="4"/>
  </si>
  <si>
    <t>BricsCAD Ultimate メンテナンス</t>
    <phoneticPr fontId="4"/>
  </si>
  <si>
    <t>BricsysNV.</t>
    <phoneticPr fontId="4"/>
  </si>
  <si>
    <t>Revit Assist Tools</t>
    <phoneticPr fontId="4"/>
  </si>
  <si>
    <t>株式会社コンピュータシステム研究所</t>
    <phoneticPr fontId="4"/>
  </si>
  <si>
    <t>データロジック</t>
    <phoneticPr fontId="4"/>
  </si>
  <si>
    <t>Revit中間ファイル取込/出力</t>
    <phoneticPr fontId="4"/>
  </si>
  <si>
    <t>ダイキン工業株式会社</t>
    <phoneticPr fontId="4"/>
  </si>
  <si>
    <t>Leica Nova MS60</t>
    <phoneticPr fontId="4"/>
  </si>
  <si>
    <t>Meta</t>
    <phoneticPr fontId="4"/>
  </si>
  <si>
    <t>スパイダープラス株式会社</t>
    <phoneticPr fontId="4"/>
  </si>
  <si>
    <t>株式会社アークデータ研究所</t>
    <phoneticPr fontId="4"/>
  </si>
  <si>
    <t>SSC-梁貫通孔設置範囲 for Archicad</t>
    <phoneticPr fontId="4"/>
  </si>
  <si>
    <t>MassPlan for ARCHICAD</t>
    <phoneticPr fontId="4"/>
  </si>
  <si>
    <t>株式会社コルク</t>
    <phoneticPr fontId="4"/>
  </si>
  <si>
    <t>ダッソー・システムズ</t>
    <phoneticPr fontId="4"/>
  </si>
  <si>
    <t>実寸法師３Ｄアップグレード（｢実寸法師」とのセット購入、若しくは｢実寸法師」を購入済であれば補助対象）</t>
    <phoneticPr fontId="1"/>
  </si>
  <si>
    <t>実寸法師３ＤＰｒｏアップグレード（No.261 とのセット購入、もしくは、No.261 購入済であれば補助対象）</t>
    <phoneticPr fontId="1"/>
  </si>
  <si>
    <t>実寸法師3DBeamProアップグレード（No.267 とのセット購入、若しくはNo.267 を購入済であれば補助対象）</t>
    <phoneticPr fontId="1"/>
  </si>
  <si>
    <t>Lumion pro</t>
    <phoneticPr fontId="4"/>
  </si>
  <si>
    <t>株式会社コンプケア</t>
    <phoneticPr fontId="4"/>
  </si>
  <si>
    <t>chaos</t>
    <phoneticPr fontId="4"/>
  </si>
  <si>
    <t>株式会社NTTPCコミュニケーションズ</t>
    <phoneticPr fontId="4"/>
  </si>
  <si>
    <t>UC-win/Road</t>
    <phoneticPr fontId="4"/>
  </si>
  <si>
    <t>建材・設備　３Dカタログ</t>
  </si>
  <si>
    <t>BIM 360 Design</t>
  </si>
  <si>
    <t>BIM 360 Coordinate</t>
  </si>
  <si>
    <t>BIM 360 Build</t>
  </si>
  <si>
    <t>S+BIM（ビューア）</t>
  </si>
  <si>
    <t>クラウドBIMビューア</t>
  </si>
  <si>
    <t>victaulic</t>
    <phoneticPr fontId="4"/>
  </si>
  <si>
    <t>株式会社リコー</t>
    <phoneticPr fontId="4"/>
  </si>
  <si>
    <t>株式会社フォトラクション</t>
    <phoneticPr fontId="4"/>
  </si>
  <si>
    <t>株式会社アルモニコス</t>
    <phoneticPr fontId="4"/>
  </si>
  <si>
    <t>複合現実製作所</t>
    <phoneticPr fontId="4"/>
  </si>
  <si>
    <t>Microsoft</t>
    <phoneticPr fontId="4"/>
  </si>
  <si>
    <t>株式会社エリジオン</t>
    <phoneticPr fontId="4"/>
  </si>
  <si>
    <t>Rendra</t>
    <phoneticPr fontId="4"/>
  </si>
  <si>
    <t>AGACAD PRECAST CONCRETE</t>
    <phoneticPr fontId="4"/>
  </si>
  <si>
    <t>SOFiSTiK</t>
    <phoneticPr fontId="4"/>
  </si>
  <si>
    <t>株式会社エスエスアイラボ</t>
    <phoneticPr fontId="4"/>
  </si>
  <si>
    <t>Aspace株式会社</t>
    <phoneticPr fontId="4"/>
  </si>
  <si>
    <t>株式会社Nexceed</t>
    <phoneticPr fontId="4"/>
  </si>
  <si>
    <t>株式会社ディックス</t>
    <phoneticPr fontId="4"/>
  </si>
  <si>
    <t>ユニオンシステム株式会社</t>
    <phoneticPr fontId="4"/>
  </si>
  <si>
    <t>株式会社アドバンスドナレッジ研究所</t>
    <phoneticPr fontId="4"/>
  </si>
  <si>
    <t>株式会社カルテック</t>
    <phoneticPr fontId="4"/>
  </si>
  <si>
    <t>グラフィソフトジャパン株式会社</t>
  </si>
  <si>
    <t>BIMソフトウェア、BIMプロジェクト情報のコラボレーションツール</t>
  </si>
  <si>
    <t>契約形態</t>
    <rPh sb="0" eb="4">
      <t>ケイヤクケイタイ</t>
    </rPh>
    <phoneticPr fontId="4"/>
  </si>
  <si>
    <t>単価
（円/税抜）</t>
    <rPh sb="0" eb="2">
      <t>タンカ</t>
    </rPh>
    <rPh sb="4" eb="5">
      <t>エン</t>
    </rPh>
    <rPh sb="6" eb="7">
      <t>ゼイ</t>
    </rPh>
    <rPh sb="7" eb="8">
      <t>ヌ</t>
    </rPh>
    <phoneticPr fontId="4"/>
  </si>
  <si>
    <t>数量</t>
    <rPh sb="0" eb="2">
      <t>スウリョウ</t>
    </rPh>
    <phoneticPr fontId="4"/>
  </si>
  <si>
    <t>注文日
契約日</t>
    <rPh sb="0" eb="3">
      <t>チュウモンビ</t>
    </rPh>
    <rPh sb="4" eb="7">
      <t>ケイヤクビ</t>
    </rPh>
    <phoneticPr fontId="4"/>
  </si>
  <si>
    <t>※完了実績報告以降対象額　単位：円</t>
    <rPh sb="1" eb="9">
      <t>カンリョウジッセキホウコクイコウ</t>
    </rPh>
    <rPh sb="9" eb="12">
      <t>タイショウガク</t>
    </rPh>
    <rPh sb="13" eb="15">
      <t>タンイ</t>
    </rPh>
    <rPh sb="16" eb="17">
      <t>エン</t>
    </rPh>
    <phoneticPr fontId="4"/>
  </si>
  <si>
    <t>対象者</t>
    <rPh sb="0" eb="3">
      <t>タイショウシャ</t>
    </rPh>
    <phoneticPr fontId="4"/>
  </si>
  <si>
    <t>補助対象期間(プロジェクト従事期間)</t>
    <rPh sb="0" eb="4">
      <t>ホジョタイショウ</t>
    </rPh>
    <rPh sb="13" eb="15">
      <t>ジュウジ</t>
    </rPh>
    <rPh sb="15" eb="17">
      <t>キカン</t>
    </rPh>
    <phoneticPr fontId="4"/>
  </si>
  <si>
    <t>補助対象期間 
支出給与</t>
    <rPh sb="0" eb="6">
      <t>ホジョタイショウキカン</t>
    </rPh>
    <rPh sb="8" eb="10">
      <t>シシュツ</t>
    </rPh>
    <rPh sb="10" eb="12">
      <t>キュウヨ</t>
    </rPh>
    <phoneticPr fontId="4"/>
  </si>
  <si>
    <t>支出給与等根拠資料</t>
    <rPh sb="0" eb="2">
      <t>シシュツ</t>
    </rPh>
    <rPh sb="2" eb="4">
      <t>キュウヨ</t>
    </rPh>
    <rPh sb="4" eb="5">
      <t>トウ</t>
    </rPh>
    <rPh sb="5" eb="9">
      <t>コンキョシリョウ</t>
    </rPh>
    <phoneticPr fontId="4"/>
  </si>
  <si>
    <t>所属</t>
    <rPh sb="0" eb="2">
      <t>ショゾク</t>
    </rPh>
    <phoneticPr fontId="4"/>
  </si>
  <si>
    <t>職位</t>
    <rPh sb="0" eb="2">
      <t>ショクイ</t>
    </rPh>
    <phoneticPr fontId="4"/>
  </si>
  <si>
    <t>外注費を含む計</t>
    <rPh sb="0" eb="3">
      <t>ガイチュウヒ</t>
    </rPh>
    <rPh sb="4" eb="5">
      <t>フク</t>
    </rPh>
    <rPh sb="6" eb="7">
      <t>ケイ</t>
    </rPh>
    <phoneticPr fontId="4"/>
  </si>
  <si>
    <t>補助対象期間
支出給与</t>
    <rPh sb="0" eb="6">
      <t>ホジョタイショウキカン</t>
    </rPh>
    <rPh sb="7" eb="9">
      <t>シシュツ</t>
    </rPh>
    <rPh sb="9" eb="11">
      <t>キュウヨ</t>
    </rPh>
    <phoneticPr fontId="4"/>
  </si>
  <si>
    <t>支出給与根拠資料</t>
    <rPh sb="0" eb="2">
      <t>シシュツ</t>
    </rPh>
    <rPh sb="2" eb="4">
      <t>キュウヨ</t>
    </rPh>
    <rPh sb="4" eb="8">
      <t>コンキョシリョウ</t>
    </rPh>
    <phoneticPr fontId="4"/>
  </si>
  <si>
    <t>＜外部委託契約の場合＞</t>
    <rPh sb="1" eb="3">
      <t>ガイブ</t>
    </rPh>
    <rPh sb="3" eb="5">
      <t>イタク</t>
    </rPh>
    <rPh sb="5" eb="7">
      <t>ケイヤク</t>
    </rPh>
    <rPh sb="8" eb="10">
      <t>バアイ</t>
    </rPh>
    <phoneticPr fontId="4"/>
  </si>
  <si>
    <t>委託先会社名</t>
    <rPh sb="0" eb="3">
      <t>イタクサキ</t>
    </rPh>
    <rPh sb="3" eb="6">
      <t>カイシャメイ</t>
    </rPh>
    <phoneticPr fontId="4"/>
  </si>
  <si>
    <t>委託業務名称</t>
    <rPh sb="0" eb="2">
      <t>イタク</t>
    </rPh>
    <rPh sb="2" eb="4">
      <t>ギョウム</t>
    </rPh>
    <rPh sb="4" eb="6">
      <t>メイショウ</t>
    </rPh>
    <phoneticPr fontId="4"/>
  </si>
  <si>
    <t>補助対象期間</t>
    <rPh sb="0" eb="4">
      <t>ホジョタイショウ</t>
    </rPh>
    <phoneticPr fontId="4"/>
  </si>
  <si>
    <t>委託契約期間</t>
    <rPh sb="0" eb="4">
      <t>イタクケイヤク</t>
    </rPh>
    <rPh sb="4" eb="6">
      <t>キカン</t>
    </rPh>
    <phoneticPr fontId="4"/>
  </si>
  <si>
    <t>契約内容・支払根拠資料</t>
    <rPh sb="0" eb="4">
      <t>ケイヤクナイヨウ</t>
    </rPh>
    <rPh sb="5" eb="7">
      <t>シハライ</t>
    </rPh>
    <rPh sb="7" eb="11">
      <t>コンキョシリョウ</t>
    </rPh>
    <phoneticPr fontId="4"/>
  </si>
  <si>
    <t>契約内容根拠資料</t>
    <rPh sb="0" eb="4">
      <t>ケイヤクナイヨウ</t>
    </rPh>
    <rPh sb="4" eb="8">
      <t>コンキョシリョウ</t>
    </rPh>
    <phoneticPr fontId="4"/>
  </si>
  <si>
    <t>ＢＩＭ講習の実施費用（受講者名簿）</t>
  </si>
  <si>
    <t>(６)ＢＩＭ講習の実施費用（受講者名簿）</t>
    <rPh sb="6" eb="8">
      <t>コウシュウ</t>
    </rPh>
    <rPh sb="9" eb="11">
      <t>ジッシ</t>
    </rPh>
    <rPh sb="11" eb="13">
      <t>ヒヨウ</t>
    </rPh>
    <rPh sb="14" eb="17">
      <t>ジュコウシャ</t>
    </rPh>
    <rPh sb="17" eb="19">
      <t>メイボ</t>
    </rPh>
    <phoneticPr fontId="2"/>
  </si>
  <si>
    <t>参加者</t>
    <rPh sb="0" eb="3">
      <t>サンカシャ</t>
    </rPh>
    <phoneticPr fontId="4"/>
  </si>
  <si>
    <t>所属会社・部署</t>
    <rPh sb="0" eb="4">
      <t>ショゾクカイシャ</t>
    </rPh>
    <rPh sb="5" eb="7">
      <t>ブショ</t>
    </rPh>
    <phoneticPr fontId="4"/>
  </si>
  <si>
    <t>名</t>
  </si>
  <si>
    <t>&lt;代表事業者・協力事業者社員又は派遣社員による配置の場合&gt;</t>
    <phoneticPr fontId="4"/>
  </si>
  <si>
    <t>ユニオンシステム株式会社</t>
    <phoneticPr fontId="7"/>
  </si>
  <si>
    <t>株式会社ソフトウェアセンター</t>
    <phoneticPr fontId="4"/>
  </si>
  <si>
    <t>株式会社カルテック</t>
    <phoneticPr fontId="7"/>
  </si>
  <si>
    <t>株式会社ソフトウェアセンター</t>
    <phoneticPr fontId="7"/>
  </si>
  <si>
    <t>BIM Sustaina for Energy (Standard)</t>
    <phoneticPr fontId="4"/>
  </si>
  <si>
    <t>BIM sustaina for Energy (Professional)</t>
  </si>
  <si>
    <t>Revitから抽出したデータを用いて熱負荷計算・省エネ計算等を行う</t>
  </si>
  <si>
    <t>BIM sustaina for Energy (Professional)  Sync</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</si>
  <si>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</si>
  <si>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</si>
  <si>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</si>
  <si>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</si>
  <si>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</si>
  <si>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</si>
  <si>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</si>
  <si>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</si>
  <si>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</si>
  <si>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</si>
  <si>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</si>
  <si>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</si>
  <si>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</si>
  <si>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</si>
  <si>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</si>
  <si>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</si>
  <si>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</si>
  <si>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</si>
  <si>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</si>
  <si>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</si>
  <si>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</si>
  <si>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</si>
  <si>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</si>
  <si>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</si>
  <si>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</si>
  <si>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</si>
  <si>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</si>
  <si>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</si>
  <si>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拡張</t>
    <phoneticPr fontId="4"/>
  </si>
  <si>
    <t>Revit上で、逆斜線・逆日影ボリュームスタディ、日影計算、天空率計算を可能にしするソフト</t>
  </si>
  <si>
    <t>3D点群データ合成処理ソフト</t>
  </si>
  <si>
    <t>代表事業者登録・通知年月日</t>
    <rPh sb="0" eb="2">
      <t>ダイヒョウ</t>
    </rPh>
    <rPh sb="2" eb="5">
      <t>ジギョウシャ</t>
    </rPh>
    <rPh sb="5" eb="7">
      <t>トウロク</t>
    </rPh>
    <rPh sb="8" eb="10">
      <t>ツウチ</t>
    </rPh>
    <rPh sb="10" eb="13">
      <t>ネンガッピ</t>
    </rPh>
    <phoneticPr fontId="4"/>
  </si>
  <si>
    <t>※一つの契約でBIMコーディネーター、BIMマネジャー、BIMモデラーが含まれる場合は、別途内訳の根拠を提出してください。</t>
    <rPh sb="1" eb="2">
      <t>ヒト</t>
    </rPh>
    <rPh sb="4" eb="6">
      <t>ケイヤク</t>
    </rPh>
    <rPh sb="36" eb="37">
      <t>フク</t>
    </rPh>
    <rPh sb="40" eb="42">
      <t>バアイ</t>
    </rPh>
    <rPh sb="44" eb="46">
      <t>ベット</t>
    </rPh>
    <rPh sb="46" eb="48">
      <t>ウチワケ</t>
    </rPh>
    <rPh sb="49" eb="51">
      <t>コンキョ</t>
    </rPh>
    <rPh sb="52" eb="54">
      <t>テイシュツ</t>
    </rPh>
    <phoneticPr fontId="4"/>
  </si>
  <si>
    <t>株式会社アーキテック</t>
    <phoneticPr fontId="7"/>
  </si>
  <si>
    <t>BIM Sustaina for Energy (Standard) Sync</t>
    <phoneticPr fontId="4"/>
  </si>
  <si>
    <t>GyroEye インサート (HoloLens 2/Trimble XR10用ビューワ)</t>
    <phoneticPr fontId="4"/>
  </si>
  <si>
    <t>GyroEye データコンバータ</t>
  </si>
  <si>
    <t>株式会社インフォマティクス</t>
  </si>
  <si>
    <t>GyroEye データコンバータのバージョンアップ/サポート</t>
  </si>
  <si>
    <t>GyroEye インサート 次年度保守</t>
  </si>
  <si>
    <t>GyroEye インサートのバージョンアップ/サポート</t>
  </si>
  <si>
    <t>ドローン撮影画像を３次元化するクラウドサービス。BIMデータをインポートして重ねて表示</t>
  </si>
  <si>
    <t>添付資料
No</t>
    <rPh sb="0" eb="4">
      <t>テンプシリョウ</t>
    </rPh>
    <phoneticPr fontId="4"/>
  </si>
  <si>
    <t>パソコン、関連機器等有形物の場合(関連費)</t>
    <rPh sb="17" eb="20">
      <t>カンレンヒ</t>
    </rPh>
    <phoneticPr fontId="4"/>
  </si>
  <si>
    <t>R4-5年度
プロジェクト番号</t>
    <rPh sb="4" eb="6">
      <t>ネンド</t>
    </rPh>
    <rPh sb="13" eb="15">
      <t>バンゴウ</t>
    </rPh>
    <phoneticPr fontId="4"/>
  </si>
  <si>
    <t>開始時点</t>
    <rPh sb="0" eb="2">
      <t>カイシ</t>
    </rPh>
    <rPh sb="2" eb="4">
      <t>ジテン</t>
    </rPh>
    <phoneticPr fontId="4"/>
  </si>
  <si>
    <t>終了時点</t>
    <rPh sb="0" eb="2">
      <t>シュウリョウ</t>
    </rPh>
    <rPh sb="2" eb="4">
      <t>ジテン</t>
    </rPh>
    <phoneticPr fontId="4"/>
  </si>
  <si>
    <t>登録
No.</t>
    <phoneticPr fontId="7"/>
  </si>
  <si>
    <t>商品名</t>
    <phoneticPr fontId="7"/>
  </si>
  <si>
    <t>メーカー名</t>
    <phoneticPr fontId="7"/>
  </si>
  <si>
    <t>分類①</t>
    <phoneticPr fontId="7"/>
  </si>
  <si>
    <t>分類②</t>
    <phoneticPr fontId="7"/>
  </si>
  <si>
    <t>主な機能</t>
    <phoneticPr fontId="7"/>
  </si>
  <si>
    <t>補助対象経費区分</t>
    <phoneticPr fontId="1"/>
  </si>
  <si>
    <t>拡張</t>
    <phoneticPr fontId="7"/>
  </si>
  <si>
    <t>単独</t>
    <phoneticPr fontId="7"/>
  </si>
  <si>
    <t>付加要素・ライブラリ等</t>
    <phoneticPr fontId="7"/>
  </si>
  <si>
    <t>GLOOBE Architect（基本）</t>
    <phoneticPr fontId="7"/>
  </si>
  <si>
    <t>GLOOBE Construction（基本）</t>
    <phoneticPr fontId="7"/>
  </si>
  <si>
    <t>GLOOBE Architect（躯体図出力）</t>
    <phoneticPr fontId="7"/>
  </si>
  <si>
    <t>躯体図出力</t>
    <phoneticPr fontId="7"/>
  </si>
  <si>
    <t>仮設計画モデル</t>
    <phoneticPr fontId="7"/>
  </si>
  <si>
    <t>工程・数量積算・シミュレーション</t>
    <phoneticPr fontId="7"/>
  </si>
  <si>
    <t>土工計画モデル</t>
    <phoneticPr fontId="7"/>
  </si>
  <si>
    <t>BIMソフトウェア、造園・外構設計、ホール照明設計など</t>
    <phoneticPr fontId="7"/>
  </si>
  <si>
    <t>BIMソフトウェア、造園・外構設計など</t>
    <phoneticPr fontId="7"/>
  </si>
  <si>
    <t>クラウド環境</t>
    <phoneticPr fontId="7"/>
  </si>
  <si>
    <t>構造向けBIMソフトウェア</t>
    <phoneticPr fontId="7"/>
  </si>
  <si>
    <t>構造解析・計算・構造モデル</t>
    <phoneticPr fontId="7"/>
  </si>
  <si>
    <t>構造モデル作成</t>
    <phoneticPr fontId="7"/>
  </si>
  <si>
    <t>鉄骨構造モデル</t>
    <phoneticPr fontId="7"/>
  </si>
  <si>
    <t>構造計算</t>
    <phoneticPr fontId="7"/>
  </si>
  <si>
    <t>構造モデル作成（各構造計算ソフトとBIMを繋げることが可能）</t>
    <phoneticPr fontId="7"/>
  </si>
  <si>
    <t>配筋モデリング、数量積算、鉄筋施工図、配筋納まり図</t>
    <phoneticPr fontId="7"/>
  </si>
  <si>
    <t>構造計算結果からRevitモデルを生成　Revitプラグイン</t>
    <phoneticPr fontId="7"/>
  </si>
  <si>
    <t>現場ナビ３D鉄筋</t>
    <phoneticPr fontId="7"/>
  </si>
  <si>
    <t>鉄筋の詳細検討</t>
    <phoneticPr fontId="7"/>
  </si>
  <si>
    <t>設備設計</t>
    <phoneticPr fontId="7"/>
  </si>
  <si>
    <t>設備BIMモデル作成</t>
    <phoneticPr fontId="7"/>
  </si>
  <si>
    <t>四電工</t>
    <phoneticPr fontId="7"/>
  </si>
  <si>
    <t>株式会社日積サーベイ</t>
    <phoneticPr fontId="7"/>
  </si>
  <si>
    <t>積算</t>
    <phoneticPr fontId="7"/>
  </si>
  <si>
    <t>積算ソフト</t>
    <phoneticPr fontId="7"/>
  </si>
  <si>
    <t>協栄産業株式会社</t>
    <phoneticPr fontId="28"/>
  </si>
  <si>
    <t>概算積算</t>
    <phoneticPr fontId="7"/>
  </si>
  <si>
    <t>環境シミュレーション・解析</t>
    <phoneticPr fontId="7"/>
  </si>
  <si>
    <t>株式会社アドバンスドナレッジ研究所</t>
    <phoneticPr fontId="7"/>
  </si>
  <si>
    <t>気流解析／環境シミュレーション</t>
    <phoneticPr fontId="7"/>
  </si>
  <si>
    <t>避難シミュレーション</t>
    <phoneticPr fontId="7"/>
  </si>
  <si>
    <t>火災シミュレーション</t>
    <phoneticPr fontId="7"/>
  </si>
  <si>
    <t>建物の省エネ計算・一次エネルギー計算</t>
    <phoneticPr fontId="7"/>
  </si>
  <si>
    <t>室内・外環境シミュレーション</t>
    <phoneticPr fontId="7"/>
  </si>
  <si>
    <t>ビューワー/統合モデルソフトウェア</t>
    <phoneticPr fontId="7"/>
  </si>
  <si>
    <t>BIMx サブスクリプション 1年</t>
    <phoneticPr fontId="7"/>
  </si>
  <si>
    <t>BIMプロジェクト情報のコラボレーションツール</t>
    <phoneticPr fontId="7"/>
  </si>
  <si>
    <t>GLOOBE Model Viewer出力</t>
    <phoneticPr fontId="7"/>
  </si>
  <si>
    <t>ビューワアプリデータ出力</t>
    <phoneticPr fontId="7"/>
  </si>
  <si>
    <t>3D点群処理システム</t>
    <phoneticPr fontId="7"/>
  </si>
  <si>
    <t>多機能ビューワ</t>
    <phoneticPr fontId="7"/>
  </si>
  <si>
    <t>日影、斜線、天空率等計算　各BIMソフト　プラグイン</t>
    <phoneticPr fontId="7"/>
  </si>
  <si>
    <t>Enscape社</t>
    <phoneticPr fontId="7"/>
  </si>
  <si>
    <t>施工BIMソフト　ArchiCADプラグイン</t>
    <phoneticPr fontId="7"/>
  </si>
  <si>
    <t>AR多機能ビューワ、検査・納まり検討</t>
    <phoneticPr fontId="7"/>
  </si>
  <si>
    <t>株式会社イズミコンサルティング</t>
  </si>
  <si>
    <t>STABRO負荷計算</t>
    <phoneticPr fontId="29"/>
  </si>
  <si>
    <t>株式会社ファーストクルー</t>
    <phoneticPr fontId="7"/>
  </si>
  <si>
    <t>単独</t>
    <phoneticPr fontId="15"/>
  </si>
  <si>
    <t>AR技術でBIMモデルと現風景をタブレット上に投影し可視化する。</t>
    <phoneticPr fontId="15"/>
  </si>
  <si>
    <t>ボリュームチェック、日影、斜線、天空率、LVS、避難経路、省エネ計算</t>
    <phoneticPr fontId="15"/>
  </si>
  <si>
    <t>Leica iCON Build(旧名称：iCON　TPS）</t>
    <phoneticPr fontId="4"/>
  </si>
  <si>
    <t>ライカジオシステムズ株式会社</t>
    <phoneticPr fontId="7"/>
  </si>
  <si>
    <t>ANDPAD施工管理(ANDPAD図面BIMを併せて導入する場合に限る)</t>
    <phoneticPr fontId="15"/>
  </si>
  <si>
    <t>株式会社アンドパッド</t>
    <phoneticPr fontId="28"/>
  </si>
  <si>
    <t>ANDPAD図面BIM</t>
    <phoneticPr fontId="15"/>
  </si>
  <si>
    <t>BIM連携　CDE/ビュワー、自動積算・見積、スケジュール管理、5Dシュミレーション</t>
    <phoneticPr fontId="15"/>
  </si>
  <si>
    <t>Allplan 2022</t>
    <phoneticPr fontId="4"/>
  </si>
  <si>
    <t>鉄筋径・本数など配筋情報を入力し、半自動で鉄筋モデリングを行う、配筋検討ツール</t>
    <phoneticPr fontId="4"/>
  </si>
  <si>
    <t>日本ファブテック株式会社</t>
    <phoneticPr fontId="4"/>
  </si>
  <si>
    <t>鉄骨構造モデル</t>
    <phoneticPr fontId="4"/>
  </si>
  <si>
    <t>拡張</t>
    <phoneticPr fontId="15"/>
  </si>
  <si>
    <t>株式会社大林組</t>
    <phoneticPr fontId="15"/>
  </si>
  <si>
    <t>Revit、Archicadのモデルからその建物金額を算出するアドインソフト</t>
    <phoneticPr fontId="15"/>
  </si>
  <si>
    <t>shapespark</t>
    <phoneticPr fontId="7"/>
  </si>
  <si>
    <t>WEBで閲覧可能なVRを作成するためのソフト。Revitプラグインあり。</t>
    <phoneticPr fontId="15"/>
  </si>
  <si>
    <t>VRCOLLAB</t>
    <phoneticPr fontId="7"/>
  </si>
  <si>
    <t>BIMモデルをメタバース空間に変換、モデル内でミーティングが可能なアプリ。</t>
    <phoneticPr fontId="15"/>
  </si>
  <si>
    <t>CUPIXWORKS</t>
  </si>
  <si>
    <t>NTTコミュニケーション株式会社(総代理店)
株式会社STUDIO55（代理店）</t>
    <phoneticPr fontId="4"/>
  </si>
  <si>
    <t>360°カメラで現場のデジタルツインを作成、BIMモデルとの比較が可能なツール。</t>
    <phoneticPr fontId="15"/>
  </si>
  <si>
    <t>3DモデルをARコンテンツに変換し、現場作業者への指示や確認等に利用します</t>
    <phoneticPr fontId="15"/>
  </si>
  <si>
    <t>Vuforia Studioで作成したコンテンツをタブレットや携帯端末等で閲覧します</t>
    <phoneticPr fontId="15"/>
  </si>
  <si>
    <t>Photoruction
(BIMオプションとセットに限る)</t>
    <phoneticPr fontId="4"/>
  </si>
  <si>
    <t>クラウド環境</t>
    <phoneticPr fontId="15"/>
  </si>
  <si>
    <t>携帯端末でも利用可能なBIMビューワ / BIMモデルを基に配筋検査準備を自動化</t>
    <phoneticPr fontId="15"/>
  </si>
  <si>
    <t>Tekla Model Sharing</t>
    <phoneticPr fontId="7"/>
  </si>
  <si>
    <t>株式会社トリンブル・ソリューションズ</t>
    <phoneticPr fontId="15"/>
  </si>
  <si>
    <t>Tekla Structuresモデルを複数拠点で同時編集作業が可能</t>
    <phoneticPr fontId="15"/>
  </si>
  <si>
    <t>Archicad・Revitから省エネ計算に用いるデータ連携を行う</t>
    <phoneticPr fontId="15"/>
  </si>
  <si>
    <t>Archicad・Revitから抽出したデータを用いて省エネ計算等を行う</t>
    <phoneticPr fontId="15"/>
  </si>
  <si>
    <t>BUILD.一貫Ⅵ
(BIMとの連携が可能となるプレミアムモードを導入する場合に限る)</t>
    <phoneticPr fontId="4"/>
  </si>
  <si>
    <t>ClassNK-PEERLESS</t>
    <phoneticPr fontId="4"/>
  </si>
  <si>
    <t>L'OCZHIT</t>
    <phoneticPr fontId="4"/>
  </si>
  <si>
    <t>建築鉄骨業向けのBIMのMRビュワー。製作や検査業務を効率化する。</t>
    <phoneticPr fontId="15"/>
  </si>
  <si>
    <t>One Click LCA</t>
    <phoneticPr fontId="4"/>
  </si>
  <si>
    <t>BIMデータと連携し、建物のCO2排出量を算定するソフトウェア</t>
    <phoneticPr fontId="15"/>
  </si>
  <si>
    <t>Microsoft HoloLens 2</t>
    <phoneticPr fontId="4"/>
  </si>
  <si>
    <t>InfiPoints</t>
    <phoneticPr fontId="4"/>
  </si>
  <si>
    <t>3次元計測データ（点群）から3Dモデルを自動生成しBIMソフトに連携</t>
    <phoneticPr fontId="15"/>
  </si>
  <si>
    <t>拡張</t>
    <phoneticPr fontId="1"/>
  </si>
  <si>
    <t>Rebroで生成されたインサート墨出しポイントの現場実寸投影</t>
    <phoneticPr fontId="15"/>
  </si>
  <si>
    <t>MAGNET Collage Web</t>
    <phoneticPr fontId="4"/>
  </si>
  <si>
    <t>株式会社トプコン</t>
    <phoneticPr fontId="7"/>
  </si>
  <si>
    <t>Trimble Field Link</t>
    <phoneticPr fontId="4"/>
  </si>
  <si>
    <t>BIMモデルを読込み、施工の位置出しから確認までサポートする計測作業アプリ</t>
    <phoneticPr fontId="7"/>
  </si>
  <si>
    <t>Trimble RTS771</t>
    <phoneticPr fontId="4"/>
  </si>
  <si>
    <t>BIM専用墨出し機器、レーザ、ノンプリズム搭載 Field Link用HW</t>
    <phoneticPr fontId="7"/>
  </si>
  <si>
    <t>BIM専用墨出し機器、グリーンレーザ、カメラ搭載 Field Link用HW</t>
    <phoneticPr fontId="7"/>
  </si>
  <si>
    <t>BIM専用墨出し機器、レーザ、長距離ノンプリズム搭載 Field Link用HW</t>
    <phoneticPr fontId="7"/>
  </si>
  <si>
    <t>Tenkai_Pro</t>
    <phoneticPr fontId="4"/>
  </si>
  <si>
    <t>BIMデータから型枠加工図を作成するソフト</t>
    <phoneticPr fontId="7"/>
  </si>
  <si>
    <t>BIMデータから型枠加工図を作成し支保工計算も行うソフト</t>
    <phoneticPr fontId="7"/>
  </si>
  <si>
    <t>Taiseki_Pro</t>
    <phoneticPr fontId="4"/>
  </si>
  <si>
    <t>BIMデータからコンクリート量・型枠数量を積算するソフト</t>
    <phoneticPr fontId="7"/>
  </si>
  <si>
    <t>BIMデータからコンクリート量・型枠数量を積算し支保工計算をするソフト</t>
    <phoneticPr fontId="7"/>
  </si>
  <si>
    <t>BIMデータから支保工計算を行うソフト</t>
    <phoneticPr fontId="7"/>
  </si>
  <si>
    <t>Tenkai_Pro又はTaiseki_Pro連携の入力支援機能</t>
    <phoneticPr fontId="7"/>
  </si>
  <si>
    <t>Tenkai_Pro加工図連携の支援機能</t>
    <phoneticPr fontId="7"/>
  </si>
  <si>
    <t>Taiseki_Pro連携の工程進捗管理機能</t>
    <phoneticPr fontId="7"/>
  </si>
  <si>
    <t>一貫構造計算ソフト　解析規模：無制限</t>
    <phoneticPr fontId="7"/>
  </si>
  <si>
    <t>SEIN La CREA-CE Premium</t>
    <phoneticPr fontId="7"/>
  </si>
  <si>
    <t>一貫構造計算ソフト　解析規模：柱600、大梁1,200部材</t>
    <phoneticPr fontId="7"/>
  </si>
  <si>
    <t>RevitとSEIN La CREAの双方向データ連携アドインソフト</t>
    <phoneticPr fontId="7"/>
  </si>
  <si>
    <t>ST-bridgeファイルとSEIN La CREAの双方向データ変換ソフト</t>
    <phoneticPr fontId="7"/>
  </si>
  <si>
    <t>BricsCAD BIM シングルユーザーライセンス</t>
    <phoneticPr fontId="4"/>
  </si>
  <si>
    <t>BIM機能（AIクイックビルディング・点群・IFC対応）に機械設計機能を追加</t>
    <phoneticPr fontId="7"/>
  </si>
  <si>
    <t>建築向けBIMソフトウェア</t>
    <phoneticPr fontId="7"/>
  </si>
  <si>
    <t>RevitのアドインプログラムでBIMモデルの作成をサポートする便利ツール</t>
    <phoneticPr fontId="7"/>
  </si>
  <si>
    <t>IFC統合ビューア及びBIM情報管理ツール</t>
    <phoneticPr fontId="7"/>
  </si>
  <si>
    <t>RevitとS/F REAL4のデータ連携　Revitのアドインソフト</t>
    <phoneticPr fontId="7"/>
  </si>
  <si>
    <t>RevitとS/F REAL4のデータ連携　S/F Real4のオプション</t>
    <phoneticPr fontId="7"/>
  </si>
  <si>
    <t>TOOLS Touch CAMERA</t>
    <phoneticPr fontId="4"/>
  </si>
  <si>
    <t>株式会社ツールズ</t>
    <phoneticPr fontId="1"/>
  </si>
  <si>
    <t>検査ツール　杭検査・配筋検査・継ぎ手検査・鉄骨検査・仕上げ検査・間仕切り検査</t>
    <phoneticPr fontId="7"/>
  </si>
  <si>
    <t>コンクリート　打設計画・検査・進捗管理・デリバリー連携</t>
    <phoneticPr fontId="7"/>
  </si>
  <si>
    <t>FILDER CeeD</t>
    <phoneticPr fontId="4"/>
  </si>
  <si>
    <t>設備BIMモデル作成</t>
    <phoneticPr fontId="1"/>
  </si>
  <si>
    <t>株式会社トプコン</t>
    <phoneticPr fontId="1"/>
  </si>
  <si>
    <t>位置出し機「楽位置」で使用する座標値データをBIMから一括出力するソフト。</t>
    <phoneticPr fontId="1"/>
  </si>
  <si>
    <t>楽位置</t>
    <phoneticPr fontId="1"/>
  </si>
  <si>
    <t>単独</t>
    <phoneticPr fontId="1"/>
  </si>
  <si>
    <t>BIMデータを立体表示するVR(仮想現実)デバイス</t>
    <phoneticPr fontId="4"/>
  </si>
  <si>
    <t>ライカジオシステムズ株式会社</t>
    <phoneticPr fontId="1"/>
  </si>
  <si>
    <t>StreamBIM</t>
    <phoneticPr fontId="4"/>
  </si>
  <si>
    <t>IFCデータ等をメンバーで共有できるCDEブラウザアプリ</t>
    <phoneticPr fontId="1"/>
  </si>
  <si>
    <t>株式会社YSLソリューション</t>
    <phoneticPr fontId="4"/>
  </si>
  <si>
    <t>BYOデバイス用(ipad、android端末etc)ビューワ、BIMデータ現場重畳、干渉・埋設確認</t>
    <phoneticPr fontId="4"/>
  </si>
  <si>
    <t>BIMデータの共有、タスク管理、MR/AR変換用ブラウザCDEアプリ</t>
    <phoneticPr fontId="4"/>
  </si>
  <si>
    <t>SketchUp</t>
    <phoneticPr fontId="4"/>
  </si>
  <si>
    <t>AR,VR,MRを含めたビューワ、モデルのチェック、iPadによるコミュニケーションなど（3Dモデル作成・修正を含む）</t>
    <phoneticPr fontId="4"/>
  </si>
  <si>
    <t>構造モデル作成、設計変更に対応した差分更新可能</t>
    <phoneticPr fontId="1"/>
  </si>
  <si>
    <t>「SIRBIM」の構造モデルからRevitモデルを生成　Revitアドイン</t>
    <phoneticPr fontId="1"/>
  </si>
  <si>
    <t>「SIRBIM」の構造モデルからArchicadモデルを生成　Archicadプラグイン</t>
    <phoneticPr fontId="1"/>
  </si>
  <si>
    <t>構造躯体情報を元に梁の貫通孔設置可能範囲をモデル化する　Revitアドイン</t>
    <phoneticPr fontId="1"/>
  </si>
  <si>
    <t>構造躯体情報を元に梁の貫通孔設置可能範囲をモデル化する　Archicadプラグイン</t>
    <phoneticPr fontId="1"/>
  </si>
  <si>
    <t>生活産業研究所株式会社</t>
    <phoneticPr fontId="1"/>
  </si>
  <si>
    <t>KOLC＋（コルクプラス）</t>
    <phoneticPr fontId="4"/>
  </si>
  <si>
    <t>AIエンジンで現場や施設の360°ストリートビューを自動生成。360°画像とBIMモデルとの比較機能を搭載</t>
    <phoneticPr fontId="1"/>
  </si>
  <si>
    <t>施工工程シミュレーション</t>
    <phoneticPr fontId="4"/>
  </si>
  <si>
    <t>MEP関連の機能を充実させたBIMモデリング　電気機能強化</t>
    <phoneticPr fontId="4"/>
  </si>
  <si>
    <t>株式会社タイワ</t>
    <phoneticPr fontId="4"/>
  </si>
  <si>
    <t>Solibri Office 保守サービス</t>
    <phoneticPr fontId="4"/>
  </si>
  <si>
    <t>BIMXD</t>
    <phoneticPr fontId="4"/>
  </si>
  <si>
    <t>株式会社タイワ</t>
    <phoneticPr fontId="1"/>
  </si>
  <si>
    <t>実寸法師３Ｄ板情報アップグレード（No.261とのセット購入、若しくはNo.261 を購入済であれば補助対象）</t>
    <phoneticPr fontId="1"/>
  </si>
  <si>
    <t>Vizit Viewer（Exporterを導入する場合に限る）</t>
    <phoneticPr fontId="4"/>
  </si>
  <si>
    <t>Super Build／SS7 Op.積算</t>
    <phoneticPr fontId="4"/>
  </si>
  <si>
    <t>Fuzor Virtual Design Construction</t>
    <phoneticPr fontId="4"/>
  </si>
  <si>
    <t>創心アーキプラン</t>
    <phoneticPr fontId="1"/>
  </si>
  <si>
    <t>ビジュアライズ、データ統合、ビューワー、コラボレーション、4D/5D作成</t>
    <phoneticPr fontId="1"/>
  </si>
  <si>
    <t>ビジュアライズ、データ統合、ビューワー、コラボレーション</t>
    <phoneticPr fontId="1"/>
  </si>
  <si>
    <t>ビジュアライズ、データ統合、ビューワー</t>
    <phoneticPr fontId="1"/>
  </si>
  <si>
    <t>みつもりくんdee</t>
    <phoneticPr fontId="4"/>
  </si>
  <si>
    <t>VDIクラウド for デジタルツイン</t>
    <phoneticPr fontId="4"/>
  </si>
  <si>
    <t>FILDER Cube</t>
    <phoneticPr fontId="4"/>
  </si>
  <si>
    <t>設備BIMモデル作成</t>
    <phoneticPr fontId="4"/>
  </si>
  <si>
    <t>BIM 360 Docs</t>
    <phoneticPr fontId="4"/>
  </si>
  <si>
    <t>BIM連携　建設ドキュメント管理ソフトウェア</t>
    <phoneticPr fontId="1"/>
  </si>
  <si>
    <t>BIM連携　設計コラボレーションソフトウェア</t>
    <phoneticPr fontId="1"/>
  </si>
  <si>
    <t>BIM連携　コラボレーションソフトウェア</t>
    <phoneticPr fontId="1"/>
  </si>
  <si>
    <t>BIM連携　施工管理ソフトウェア</t>
    <phoneticPr fontId="1"/>
  </si>
  <si>
    <t>Archicad Collaborate Subscription</t>
    <phoneticPr fontId="4"/>
  </si>
  <si>
    <t>株式会社ビム・アーキテクツ</t>
    <phoneticPr fontId="4"/>
  </si>
  <si>
    <t>TP-Rlink</t>
    <phoneticPr fontId="4"/>
  </si>
  <si>
    <t>Cyclone RESISTER 360 PLUS</t>
    <phoneticPr fontId="4"/>
  </si>
  <si>
    <t>2D CAD/3D BIMモデル等をAR/MRで現場投影可能なモデルに変換</t>
  </si>
  <si>
    <t>GyroEye データコンバータ保守</t>
  </si>
  <si>
    <t>GyroEye CMS 年間利用料</t>
  </si>
  <si>
    <t>AR/MRモデルの共有、ビューワへの配信環境</t>
  </si>
  <si>
    <t>GyroEye Holoビューワ（HoloLens 2用アプリ)</t>
    <phoneticPr fontId="4"/>
  </si>
  <si>
    <t>2D施工図/3D設計モデル等のAR/MR現場実寸投影　合意形成/納まり検討等</t>
  </si>
  <si>
    <t>DatuBIM</t>
    <phoneticPr fontId="4"/>
  </si>
  <si>
    <t>GyroEye Webデータコンバータ</t>
  </si>
  <si>
    <t>2D CAD/3D BIMモデル/RebroインサートポイントをAR/MRで現場投影可能なモデルに変換/デバイスへの配布管理</t>
  </si>
  <si>
    <t>GyroEye ビューワ(HoloLens 2用アプリ)</t>
  </si>
  <si>
    <t>Volumeパック（No.88ADS-BT+No.240MassPlan+No.124求積ツールのセット）</t>
  </si>
  <si>
    <t>生活産業研究所株式会社</t>
    <phoneticPr fontId="4"/>
  </si>
  <si>
    <t>ADS-BT（No.88)、MassPlan(No.240)、求積ツール(No.124）のボリュームパック</t>
  </si>
  <si>
    <t>Azure Virtual Desktop</t>
    <phoneticPr fontId="4"/>
  </si>
  <si>
    <t>Microsoft Azure（パブリッククラウド）上のVDI（仮想マシン）でBIMソフトウェアを利用可能</t>
  </si>
  <si>
    <t>ホームズ君　構造EX</t>
  </si>
  <si>
    <t>株式会社インテグラル</t>
  </si>
  <si>
    <t>建築基準法仕様規定、耐震等級判定、許容応力度計算、構造図、確認申請</t>
  </si>
  <si>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</si>
  <si>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</si>
  <si>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</si>
  <si>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</si>
  <si>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</si>
  <si>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</si>
  <si>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</si>
  <si>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BIMプロジェクトプラットフォーム(共通データ環境)</t>
  </si>
  <si>
    <t>MREAL S1</t>
  </si>
  <si>
    <t>キヤノン株式会社</t>
    <rPh sb="4" eb="8">
      <t>カブシキカイシャ</t>
    </rPh>
    <phoneticPr fontId="1"/>
  </si>
  <si>
    <t>BIMモデルを立体表示するMRヘッドマウントディスプレイ</t>
  </si>
  <si>
    <t>MREAL X1</t>
  </si>
  <si>
    <t>MRP CORE FOR HMD LC</t>
    <phoneticPr fontId="4"/>
  </si>
  <si>
    <t>キヤノン株式会社</t>
    <rPh sb="4" eb="8">
      <t>カブシキカイシャ</t>
    </rPh>
    <phoneticPr fontId="4"/>
  </si>
  <si>
    <t>CGと現実空間の位置合わせ等のMR基本機能ソフト</t>
    <rPh sb="3" eb="7">
      <t>ゲンジツクウカン</t>
    </rPh>
    <rPh sb="8" eb="11">
      <t>イチア</t>
    </rPh>
    <rPh sb="13" eb="14">
      <t>ナド</t>
    </rPh>
    <rPh sb="17" eb="19">
      <t>キホン</t>
    </rPh>
    <rPh sb="19" eb="21">
      <t>キノウ</t>
    </rPh>
    <phoneticPr fontId="4"/>
  </si>
  <si>
    <t>MRP CORE FOR HMD LTLC</t>
    <phoneticPr fontId="4"/>
  </si>
  <si>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4"/>
  </si>
  <si>
    <t>MRP COLOR MASKING LC</t>
    <phoneticPr fontId="4"/>
  </si>
  <si>
    <t>MRの仮想空間で手を表示する拡張機能ソフト</t>
    <rPh sb="3" eb="5">
      <t>カソウ</t>
    </rPh>
    <rPh sb="5" eb="7">
      <t>クウカン</t>
    </rPh>
    <rPh sb="8" eb="9">
      <t>テ</t>
    </rPh>
    <rPh sb="10" eb="12">
      <t>ヒョウジ</t>
    </rPh>
    <rPh sb="14" eb="18">
      <t>カクチョウキノウ</t>
    </rPh>
    <phoneticPr fontId="4"/>
  </si>
  <si>
    <t>MRP COLOR MASKING LTLC</t>
    <phoneticPr fontId="4"/>
  </si>
  <si>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4"/>
  </si>
  <si>
    <t>MRP TARGET LC</t>
    <phoneticPr fontId="4"/>
  </si>
  <si>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4"/>
  </si>
  <si>
    <t>MRP TARGET LTLC</t>
    <phoneticPr fontId="4"/>
  </si>
  <si>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4"/>
  </si>
  <si>
    <t>MREAL Visualizer LC</t>
    <phoneticPr fontId="4"/>
  </si>
  <si>
    <t>MRPと連携しBIMモデルをMR用にCG描画するビューワ</t>
    <rPh sb="16" eb="17">
      <t>ヨウ</t>
    </rPh>
    <rPh sb="20" eb="22">
      <t>ビョウガ</t>
    </rPh>
    <phoneticPr fontId="4"/>
  </si>
  <si>
    <t>MREAL Visualizer  LTLC</t>
    <phoneticPr fontId="4"/>
  </si>
  <si>
    <t>MRPと連携しBIMモデルをMR用にCG描画するビューワ長期利用</t>
    <rPh sb="16" eb="17">
      <t>ヨウ</t>
    </rPh>
    <rPh sb="20" eb="22">
      <t>ビョウガ</t>
    </rPh>
    <rPh sb="28" eb="32">
      <t>チョウキリヨウ</t>
    </rPh>
    <phoneticPr fontId="4"/>
  </si>
  <si>
    <t>交付申請対象額　単位：円</t>
    <rPh sb="0" eb="4">
      <t>コウフシンセイ</t>
    </rPh>
    <rPh sb="4" eb="6">
      <t>タイショウ</t>
    </rPh>
    <rPh sb="6" eb="7">
      <t>ガク</t>
    </rPh>
    <rPh sb="8" eb="10">
      <t>タンイ</t>
    </rPh>
    <rPh sb="11" eb="12">
      <t>エン</t>
    </rPh>
    <phoneticPr fontId="4"/>
  </si>
  <si>
    <t>①　行が足りない場合は、ファイルを追加して作成し、行は増やさないでください。</t>
    <rPh sb="2" eb="3">
      <t>ギョウ</t>
    </rPh>
    <rPh sb="4" eb="5">
      <t>タ</t>
    </rPh>
    <rPh sb="8" eb="10">
      <t>バアイ</t>
    </rPh>
    <rPh sb="17" eb="19">
      <t>ツイカ</t>
    </rPh>
    <rPh sb="21" eb="23">
      <t>サクセイ</t>
    </rPh>
    <rPh sb="25" eb="26">
      <t>ギョウ</t>
    </rPh>
    <rPh sb="27" eb="28">
      <t>フ</t>
    </rPh>
    <phoneticPr fontId="4"/>
  </si>
  <si>
    <t>①　領収書等支出根拠資料毎に記載してください。</t>
  </si>
  <si>
    <t>②　同じ講習の場合は、カリキュラム等の根拠資料は、同じ添付書類Noを記載してください。</t>
  </si>
  <si>
    <t>③　代表事業者が自ら社内で実施する場合は、明細は様式⑬-2に記載し、本様式には1行で総額を記載してください。</t>
  </si>
  <si>
    <t>④　講習を外部委託により実施する場合も、明細の分かる契約関連資料を添付し、本様式には1行で総額を記載してください。</t>
  </si>
  <si>
    <t>※　社内実施による場合の明細は本様式に記載してください。</t>
    <rPh sb="2" eb="6">
      <t>シャナイジッシ</t>
    </rPh>
    <rPh sb="9" eb="11">
      <t>バアイ</t>
    </rPh>
    <rPh sb="12" eb="14">
      <t>メイサイ</t>
    </rPh>
    <rPh sb="15" eb="16">
      <t>ホン</t>
    </rPh>
    <rPh sb="16" eb="18">
      <t>ヨウシキ</t>
    </rPh>
    <rPh sb="19" eb="21">
      <t>キサイ</t>
    </rPh>
    <phoneticPr fontId="4"/>
  </si>
  <si>
    <t>BIMcloud SaaS 1ヶ月</t>
  </si>
  <si>
    <t>CAD on AVD</t>
    <phoneticPr fontId="7"/>
  </si>
  <si>
    <t>クラウド上の仮想デスクトップでBIMソフトウェアを操作できるシステム</t>
    <phoneticPr fontId="7"/>
  </si>
  <si>
    <t>(３)ＣＤＥ環境構築・利用費</t>
    <phoneticPr fontId="7"/>
  </si>
  <si>
    <t>MREAL Visualizer Element LC</t>
    <phoneticPr fontId="7"/>
  </si>
  <si>
    <t>キヤノン株式会社</t>
  </si>
  <si>
    <t>MREAL Visualizerの簡易機能コストダウン版アプリ</t>
    <phoneticPr fontId="7"/>
  </si>
  <si>
    <t>MREAL Visualizer Element LTLC</t>
    <phoneticPr fontId="7"/>
  </si>
  <si>
    <t>MREAL Visualizerの簡易機能コストダウン版アプリ長期利用</t>
    <phoneticPr fontId="7"/>
  </si>
  <si>
    <t>MREAL Visualizer Converter LC</t>
    <phoneticPr fontId="7"/>
  </si>
  <si>
    <t>BIMデータ等をVisualizer用データに変換するアプリ</t>
    <phoneticPr fontId="7"/>
  </si>
  <si>
    <t>MREAL Visualizer Converter LTLC</t>
    <phoneticPr fontId="7"/>
  </si>
  <si>
    <t>BIMデータ等をVisualizer用データに変換するアプリ長期利用</t>
    <phoneticPr fontId="7"/>
  </si>
  <si>
    <t>MREAL Visualizer Converter Plug-in for FBX LC</t>
    <phoneticPr fontId="7"/>
  </si>
  <si>
    <t>FBXフォーマット対応用のVisualizer専用アプリ</t>
    <phoneticPr fontId="7"/>
  </si>
  <si>
    <t>MREAL Visualizer Converter Plug-in for FBX LTLC</t>
    <phoneticPr fontId="7"/>
  </si>
  <si>
    <t>FBXフォーマット対応用のVisualizer専用アプリ長期利用</t>
    <phoneticPr fontId="7"/>
  </si>
  <si>
    <t>MREAL Visualizer Converter Plug-in for lFC LC</t>
    <phoneticPr fontId="7"/>
  </si>
  <si>
    <t>IFCフォーマット対応用のVisualizer専用アプリ</t>
    <phoneticPr fontId="7"/>
  </si>
  <si>
    <t>MREAL Visualizer Converter Plug-in for IFC LTLC</t>
    <phoneticPr fontId="7"/>
  </si>
  <si>
    <t>IFCフォーマット対応用のVisualizer専用アプリ長期利用</t>
    <phoneticPr fontId="7"/>
  </si>
  <si>
    <t>IF BOARD KIT IB-30 for MREAL S1</t>
    <phoneticPr fontId="7"/>
  </si>
  <si>
    <t>MREAL S1とタワー型PC接続用インターフェースボード</t>
    <phoneticPr fontId="7"/>
  </si>
  <si>
    <t>IF BOX KIT BX-30 for MREAL S1</t>
    <phoneticPr fontId="7"/>
  </si>
  <si>
    <t>MREAL S1とノート型PC接続用インターフェースBOX</t>
    <phoneticPr fontId="7"/>
  </si>
  <si>
    <t>IF BOARD KIT IB-40 for MREAL X1</t>
    <phoneticPr fontId="7"/>
  </si>
  <si>
    <t>キヤノン株式会社</t>
    <phoneticPr fontId="7"/>
  </si>
  <si>
    <t>MREAL X1とタワー型PC接続用インターフェースボード</t>
    <phoneticPr fontId="7"/>
  </si>
  <si>
    <t>IF BOX KIT BX-40 for MREAL X1</t>
    <phoneticPr fontId="7"/>
  </si>
  <si>
    <t>MREAL X1とノート型PC接続用インターフェースBOX</t>
    <phoneticPr fontId="7"/>
  </si>
  <si>
    <t>HAND HELD UNIT HH-3 for MREAL S1</t>
    <phoneticPr fontId="7"/>
  </si>
  <si>
    <t>MREAL S1を手持ち型にするためのオプション</t>
    <phoneticPr fontId="7"/>
  </si>
  <si>
    <t>HAND HELD UNIT HH-4 for MREAL X1</t>
    <phoneticPr fontId="7"/>
  </si>
  <si>
    <t>MREAL X1を手持ち型にするためのオプション</t>
    <phoneticPr fontId="7"/>
  </si>
  <si>
    <t>スパン数300、固有値解析、MSモデル、上部下部一体解析など『SS7』から拡張。</t>
    <phoneticPr fontId="7"/>
  </si>
  <si>
    <t>単体</t>
    <phoneticPr fontId="1"/>
  </si>
  <si>
    <t>Trimble Ri</t>
    <phoneticPr fontId="7"/>
  </si>
  <si>
    <t>V-Ray for SketchUp</t>
  </si>
  <si>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7"/>
  </si>
  <si>
    <t>Rebro D</t>
    <phoneticPr fontId="7"/>
  </si>
  <si>
    <t>ダイキン工業株式会社</t>
    <phoneticPr fontId="7"/>
  </si>
  <si>
    <t>「Rebro」の機能はそのままに複数人でライセンスシェアできる設備CAD</t>
    <phoneticPr fontId="7"/>
  </si>
  <si>
    <t>Vectorworks Architect （スタンドアロン版 Service Selectバンドル）</t>
    <phoneticPr fontId="7"/>
  </si>
  <si>
    <t>ベクターワークスジャパン株式会社</t>
  </si>
  <si>
    <t>BIMソフトウェア（クラウドサービス等を含むサポートサービス付き）</t>
    <phoneticPr fontId="7"/>
  </si>
  <si>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</si>
  <si>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Autodesk</t>
    <phoneticPr fontId="36"/>
  </si>
  <si>
    <t>単独</t>
    <rPh sb="0" eb="2">
      <t>タンドク</t>
    </rPh>
    <phoneticPr fontId="36"/>
  </si>
  <si>
    <t>建築設計CAD（サポート含む）</t>
    <rPh sb="0" eb="4">
      <t>ケンチクセッケイ</t>
    </rPh>
    <phoneticPr fontId="36"/>
  </si>
  <si>
    <t>hsbDesignライセンス(新規購入：N0366,No370同時購入の場合に限る。）</t>
  </si>
  <si>
    <t>拡張</t>
    <rPh sb="0" eb="2">
      <t>カクチョウ</t>
    </rPh>
    <phoneticPr fontId="36"/>
  </si>
  <si>
    <t>木質構造向け三次元設計プレカットCAD（サポート含む）</t>
    <rPh sb="0" eb="5">
      <t>モクシツコウゾウム</t>
    </rPh>
    <rPh sb="6" eb="11">
      <t>サンジゲンセッケイ</t>
    </rPh>
    <rPh sb="24" eb="25">
      <t>フク</t>
    </rPh>
    <phoneticPr fontId="36"/>
  </si>
  <si>
    <t>AutoCAD Architecture hsbOEM版（フルサポート）（既存利用者：No369,No370同時購入の場合に限る。）</t>
    <rPh sb="37" eb="39">
      <t>キゾン</t>
    </rPh>
    <rPh sb="39" eb="42">
      <t>リヨウシャ</t>
    </rPh>
    <phoneticPr fontId="1"/>
  </si>
  <si>
    <t>建築設計CAD（バージョンアップ）</t>
    <phoneticPr fontId="36"/>
  </si>
  <si>
    <t>hsbDesignライセンスアップデート（フルサポート）（既存利用者：No368,No370同時購入の場合に限る。）</t>
  </si>
  <si>
    <t>木質構造向け三次元設計プレカットCAD（バージョンアップ）</t>
    <rPh sb="0" eb="2">
      <t>モクシツ</t>
    </rPh>
    <rPh sb="2" eb="4">
      <t>コウゾウ</t>
    </rPh>
    <rPh sb="4" eb="5">
      <t>ム</t>
    </rPh>
    <rPh sb="6" eb="9">
      <t>サンジゲン</t>
    </rPh>
    <rPh sb="9" eb="11">
      <t>セッケイ</t>
    </rPh>
    <phoneticPr fontId="36"/>
  </si>
  <si>
    <t>IFC出力オプション(新規購入：N0366,No367同時購入の場合に限る。既存利用者：No368,No369同時購入の場合に限る。）</t>
  </si>
  <si>
    <t>hsbDesign for ACAプラグイン</t>
    <phoneticPr fontId="36"/>
  </si>
  <si>
    <t>CEDXM IN(シーデクセマ・イン)読み込みオプション</t>
  </si>
  <si>
    <t>CEDXM OUT(シーデクセマ・アウト)出力オプション</t>
  </si>
  <si>
    <t>hsbDesign for Revit / Timber</t>
  </si>
  <si>
    <t>Revitの拡張機能でBIMモデルの作成をサポートする</t>
    <rPh sb="6" eb="10">
      <t>カクチョウキノウ</t>
    </rPh>
    <rPh sb="18" eb="20">
      <t>サクセイ</t>
    </rPh>
    <phoneticPr fontId="36"/>
  </si>
  <si>
    <t>midas eGen</t>
    <phoneticPr fontId="7"/>
  </si>
  <si>
    <t>株式会社マイダスアイティジャパン</t>
    <phoneticPr fontId="7"/>
  </si>
  <si>
    <t>自由な部材配置、直感的な操作性の一貫構造計算ソフトウェアです。</t>
    <phoneticPr fontId="7"/>
  </si>
  <si>
    <t>midas iGen(No.374同時購入の場合に限る）</t>
    <rPh sb="17" eb="21">
      <t>ドウジコウニュウ</t>
    </rPh>
    <rPh sb="22" eb="24">
      <t>バアイ</t>
    </rPh>
    <rPh sb="25" eb="26">
      <t>カギ</t>
    </rPh>
    <phoneticPr fontId="7"/>
  </si>
  <si>
    <t>骨組と板とソリッド要素を自由に組み合わせて、あらゆるシーンで構造解析できます。</t>
    <phoneticPr fontId="7"/>
  </si>
  <si>
    <t>midas BIMコンバータ</t>
    <phoneticPr fontId="7"/>
  </si>
  <si>
    <t>株式会社マイダスアイティジャパン</t>
  </si>
  <si>
    <t>一貫モデル、iGenモデル、BIMソフトのモデルとが連携できるソフトウェアです。</t>
    <phoneticPr fontId="7"/>
  </si>
  <si>
    <t>BRAINNX</t>
    <phoneticPr fontId="7"/>
  </si>
  <si>
    <t>TIS株式会社</t>
  </si>
  <si>
    <t>ネットイーグル株式会社</t>
    <phoneticPr fontId="7"/>
  </si>
  <si>
    <t>2x4工法の構造BIMモデル作成</t>
    <phoneticPr fontId="7"/>
  </si>
  <si>
    <t>2x4床合板プレカットCAD</t>
  </si>
  <si>
    <t>XF24 2x4プレカットCADで床合板の割付が行えるオプション</t>
    <phoneticPr fontId="7"/>
  </si>
  <si>
    <t>XF24 2x4プレカットCADで野地合板の割付が行えるオプション</t>
    <phoneticPr fontId="7"/>
  </si>
  <si>
    <t>XF24 2x4プレカットCADで壁石膏ボードの割付が行えるオプション</t>
    <phoneticPr fontId="7"/>
  </si>
  <si>
    <t>(１)ソフトウェア利用費</t>
    <phoneticPr fontId="7"/>
  </si>
  <si>
    <t>他社BIM設計ﾃﾞｰﾀと連携し､不要なｺﾝﾎﾟｰﾈﾝﾄやﾌｨｰﾁｬｰを可能な限り除外し作図時間と材料ﾛｽを大幅に削減できます。</t>
  </si>
  <si>
    <t>構造モデルの入力・計算および構造BIMモデルのインポート・エクスポート機能を有する。</t>
    <phoneticPr fontId="7"/>
  </si>
  <si>
    <t>XF24 2x4プレカットCAD</t>
    <phoneticPr fontId="7"/>
  </si>
  <si>
    <t>2x4野地合板プレカットCAD</t>
    <phoneticPr fontId="7"/>
  </si>
  <si>
    <t>2x4石膏ボードオプション（壁パネル）</t>
    <phoneticPr fontId="7"/>
  </si>
  <si>
    <t>ConnecT.one QS</t>
    <phoneticPr fontId="7"/>
  </si>
  <si>
    <t>応用技術株式会社</t>
    <phoneticPr fontId="7"/>
  </si>
  <si>
    <t>Docsの拡張機能でRevitから仮設部材と躯体体積の数量拾い出しを支援する</t>
    <phoneticPr fontId="7"/>
  </si>
  <si>
    <t>付加要素・ライブラリ等</t>
    <rPh sb="10" eb="11">
      <t>ナド</t>
    </rPh>
    <phoneticPr fontId="7"/>
  </si>
  <si>
    <t>Rebroで生成されたインサート墨出しポイントの現場実寸投影</t>
  </si>
  <si>
    <t>Magic Leap 2</t>
  </si>
  <si>
    <t>すけるTON for Revit</t>
    <phoneticPr fontId="7"/>
  </si>
  <si>
    <t xml:space="preserve">BIM ソフト Revit に建築鉄骨を入力する際、詳細部分を自動生成して生産性向上に寄与
</t>
    <phoneticPr fontId="7"/>
  </si>
  <si>
    <t>Steel MAGIC 3D</t>
    <phoneticPr fontId="7"/>
  </si>
  <si>
    <t xml:space="preserve">２.５次元ＣＡＤ等の出力ＩＦＣデータの不正確部分を修正する３次元ＣＡＤ
</t>
    <phoneticPr fontId="7"/>
  </si>
  <si>
    <t>Sitevision Unlimited Per Year</t>
    <phoneticPr fontId="7"/>
  </si>
  <si>
    <t>高性能GNSS技術とAndroid、iOSアプリを組み合わせて現場に3Dモデルを正確に投影する</t>
    <phoneticPr fontId="7"/>
  </si>
  <si>
    <t>Trimble Business Center Field Data Edition</t>
    <phoneticPr fontId="7"/>
  </si>
  <si>
    <t>Sitevisionを使用する上で、現場に３Dモデルを正確に投影させるデータを準備する</t>
    <phoneticPr fontId="7"/>
  </si>
  <si>
    <t>CADWe'll Linx グレードアップ</t>
    <phoneticPr fontId="7"/>
  </si>
  <si>
    <t>株式会社ダイテック</t>
    <phoneticPr fontId="7"/>
  </si>
  <si>
    <t>設備BIMモデル作成(グレードアップ)</t>
    <phoneticPr fontId="7"/>
  </si>
  <si>
    <t>Fileforce for Construction</t>
    <phoneticPr fontId="7"/>
  </si>
  <si>
    <t>株式会社シーティーエス</t>
    <phoneticPr fontId="7"/>
  </si>
  <si>
    <t xml:space="preserve"> ベクターワークスジャパン株式会社</t>
  </si>
  <si>
    <t>株式会社STUDIO55  :  有限会社リビングCG</t>
    <phoneticPr fontId="7"/>
  </si>
  <si>
    <t>株式会社 構造ソフト</t>
    <phoneticPr fontId="1"/>
  </si>
  <si>
    <t>Solibri Inc</t>
    <phoneticPr fontId="7"/>
  </si>
  <si>
    <t>Graphisoft SE</t>
    <phoneticPr fontId="7"/>
  </si>
  <si>
    <t>Maxon Computer</t>
    <phoneticPr fontId="7"/>
  </si>
  <si>
    <t>Ideate software</t>
    <phoneticPr fontId="4"/>
  </si>
  <si>
    <t>Ideate software</t>
    <phoneticPr fontId="7"/>
  </si>
  <si>
    <t>Ideate software</t>
  </si>
  <si>
    <t>USHFORTH PROJECT</t>
    <phoneticPr fontId="7"/>
  </si>
  <si>
    <t>株式会社　ASK techno</t>
    <phoneticPr fontId="7"/>
  </si>
  <si>
    <t>Global BIM</t>
    <phoneticPr fontId="7"/>
  </si>
  <si>
    <t>SoftwareONE Japan株式会社</t>
    <phoneticPr fontId="4"/>
  </si>
  <si>
    <t>Global BIM</t>
    <phoneticPr fontId="4"/>
  </si>
  <si>
    <t>PTC JAPAN</t>
    <phoneticPr fontId="4"/>
  </si>
  <si>
    <t>株式会社one building</t>
  </si>
  <si>
    <t>One Click LCA</t>
    <phoneticPr fontId="15"/>
  </si>
  <si>
    <t>株式会社Box Japan</t>
    <phoneticPr fontId="7"/>
  </si>
  <si>
    <t>Dropbox, Inc.</t>
    <phoneticPr fontId="4"/>
  </si>
  <si>
    <t>cadwork informatic CI AG</t>
    <phoneticPr fontId="4"/>
  </si>
  <si>
    <t>Trimble Inc.</t>
    <phoneticPr fontId="4"/>
  </si>
  <si>
    <t>Open Space Labs Japan GK</t>
  </si>
  <si>
    <t>Open Space Labs Japan GK</t>
    <phoneticPr fontId="4"/>
  </si>
  <si>
    <t>Solibri Inc</t>
  </si>
  <si>
    <t>Dassault Systèmes SolidWorks Corporation</t>
    <phoneticPr fontId="1"/>
  </si>
  <si>
    <t>Global BIM</t>
  </si>
  <si>
    <t>株式会社one building</t>
    <phoneticPr fontId="4"/>
  </si>
  <si>
    <t xml:space="preserve">Datumate Ltd. </t>
  </si>
  <si>
    <t>株式会社 大塚商会</t>
    <phoneticPr fontId="7"/>
  </si>
  <si>
    <t>Super Build／SS7 Premium</t>
    <phoneticPr fontId="7"/>
  </si>
  <si>
    <t>Chaos Software EOOD.</t>
    <phoneticPr fontId="7"/>
  </si>
  <si>
    <t>hsbcad BV</t>
    <phoneticPr fontId="36"/>
  </si>
  <si>
    <t>GyroEye インサート(Magic Leap 2用ビューワ)</t>
    <phoneticPr fontId="7"/>
  </si>
  <si>
    <t>Magic Leap</t>
  </si>
  <si>
    <t>Trimble Inc.</t>
    <phoneticPr fontId="7"/>
  </si>
  <si>
    <t>Trimble Inc.</t>
  </si>
  <si>
    <t>Autodesk</t>
    <phoneticPr fontId="7"/>
  </si>
  <si>
    <t>GyroEye ビューワ(Magic Leap 2用アプリ)</t>
    <phoneticPr fontId="7"/>
  </si>
  <si>
    <t xml:space="preserve">Revit Cloud Worksharing </t>
    <phoneticPr fontId="7"/>
  </si>
  <si>
    <t>クラウド上のRevitモデルでコラボレーションを行える機能</t>
    <phoneticPr fontId="7"/>
  </si>
  <si>
    <t>NEIFコンバーター</t>
    <phoneticPr fontId="7"/>
  </si>
  <si>
    <t>株式会社 MAKE HOUSE</t>
    <phoneticPr fontId="7"/>
  </si>
  <si>
    <t>ネットイーグル製プレカットCADから出力したデータの3D読込Revitプラグイン</t>
    <phoneticPr fontId="7"/>
  </si>
  <si>
    <t>Cross Vision M</t>
    <phoneticPr fontId="7"/>
  </si>
  <si>
    <t>複数FABの工程進捗を3D表示(BIMデータ)で管理可能なソフトウェアです。</t>
    <phoneticPr fontId="7"/>
  </si>
  <si>
    <t>株式会社産業未来化研究室</t>
    <phoneticPr fontId="7"/>
  </si>
  <si>
    <t>BIM life サポート</t>
    <phoneticPr fontId="7"/>
  </si>
  <si>
    <t>株式会社エービーケーエスエス</t>
    <phoneticPr fontId="7"/>
  </si>
  <si>
    <t>Archicadのサポートサービス</t>
    <phoneticPr fontId="7"/>
  </si>
  <si>
    <t>3Dカタログ.com(プロフェッショナルプラン)</t>
    <phoneticPr fontId="7"/>
  </si>
  <si>
    <t>福井コンピュータアーキテクト株式会社</t>
    <phoneticPr fontId="7"/>
  </si>
  <si>
    <t>メーカー建材・設備データ連携／クラウドストレージ／ブラウザ版ビューワー</t>
    <phoneticPr fontId="7"/>
  </si>
  <si>
    <t>CAD用添景データ DATA STATION(No.396と同時利用に限る)</t>
    <phoneticPr fontId="7"/>
  </si>
  <si>
    <t>データ共有サービスARCHITREND Drive(No. 396と同時利用に限る)</t>
    <phoneticPr fontId="7"/>
  </si>
  <si>
    <t xml:space="preserve">Tekla Structures Project Viewer </t>
    <phoneticPr fontId="7"/>
  </si>
  <si>
    <t>ELF-SR1</t>
    <phoneticPr fontId="7"/>
  </si>
  <si>
    <t>ソニー株式会社</t>
    <phoneticPr fontId="7"/>
  </si>
  <si>
    <t>BIMデータを立体表示する3Dディスプレイ</t>
    <phoneticPr fontId="7"/>
  </si>
  <si>
    <t>ELF-SR2</t>
    <phoneticPr fontId="7"/>
  </si>
  <si>
    <t>DroneDeploy</t>
    <phoneticPr fontId="7"/>
  </si>
  <si>
    <t>ドローンと360度カメラ両方の撮影データを一つのプラットフォームへ保存集約が可能</t>
    <phoneticPr fontId="7"/>
  </si>
  <si>
    <t>現場Hub</t>
    <phoneticPr fontId="7"/>
  </si>
  <si>
    <t>現場Hub株式会社</t>
    <phoneticPr fontId="7"/>
  </si>
  <si>
    <t>現場ごとにある写真や見積り、図面など様々な情報を一つのシステムで一元管理します。</t>
    <phoneticPr fontId="7"/>
  </si>
  <si>
    <t>事業期間</t>
    <rPh sb="0" eb="4">
      <t>ジギョウキカン</t>
    </rPh>
    <phoneticPr fontId="4"/>
  </si>
  <si>
    <t>所定様式1-②の事業期間を記載してください。</t>
    <rPh sb="0" eb="4">
      <t>ショテイヨウシキ</t>
    </rPh>
    <rPh sb="8" eb="12">
      <t>ジギョウキカン</t>
    </rPh>
    <rPh sb="13" eb="15">
      <t>キサイ</t>
    </rPh>
    <phoneticPr fontId="4"/>
  </si>
  <si>
    <t>補助対象業務の
従事割合②</t>
    <rPh sb="0" eb="2">
      <t>ホジョ</t>
    </rPh>
    <rPh sb="2" eb="4">
      <t>タイショウ</t>
    </rPh>
    <rPh sb="4" eb="6">
      <t>ギョウム</t>
    </rPh>
    <rPh sb="8" eb="12">
      <t>ジュウジワリアイ</t>
    </rPh>
    <phoneticPr fontId="4"/>
  </si>
  <si>
    <t>補助対象業務の
業務割合②</t>
    <rPh sb="0" eb="2">
      <t>ホジョ</t>
    </rPh>
    <rPh sb="2" eb="4">
      <t>タイショウ</t>
    </rPh>
    <rPh sb="4" eb="6">
      <t>ギョウム</t>
    </rPh>
    <rPh sb="8" eb="10">
      <t>ギョウム</t>
    </rPh>
    <rPh sb="10" eb="12">
      <t>ワリアイ</t>
    </rPh>
    <phoneticPr fontId="4"/>
  </si>
  <si>
    <t>計</t>
    <rPh sb="0" eb="1">
      <t>ケイ</t>
    </rPh>
    <phoneticPr fontId="4"/>
  </si>
  <si>
    <t>人件費</t>
    <rPh sb="0" eb="3">
      <t>ジンケンヒ</t>
    </rPh>
    <phoneticPr fontId="4"/>
  </si>
  <si>
    <t>外注費</t>
    <rPh sb="0" eb="3">
      <t>ガイチュウヒ</t>
    </rPh>
    <phoneticPr fontId="4"/>
  </si>
  <si>
    <t>計</t>
    <rPh sb="0" eb="1">
      <t>ケイ</t>
    </rPh>
    <phoneticPr fontId="4"/>
  </si>
  <si>
    <t>総計</t>
    <rPh sb="0" eb="2">
      <t>ソウケイ</t>
    </rPh>
    <phoneticPr fontId="4"/>
  </si>
  <si>
    <r>
      <t>(１)BIMソフトウェア利用費、(２)BIMソフトウェア利用関連費、(３) ＣＤＥ環境構築費・利用費　</t>
    </r>
    <r>
      <rPr>
        <b/>
        <sz val="14"/>
        <color rgb="FFFF0000"/>
        <rFont val="游ゴシック"/>
        <family val="3"/>
        <charset val="128"/>
        <scheme val="minor"/>
      </rPr>
      <t>(※補助対象ソフトウェアリストに掲載のものはこちらに記載)</t>
    </r>
    <rPh sb="12" eb="15">
      <t>リヨウヒ</t>
    </rPh>
    <rPh sb="28" eb="30">
      <t>リヨウ</t>
    </rPh>
    <rPh sb="30" eb="33">
      <t>カンレンヒ</t>
    </rPh>
    <rPh sb="41" eb="43">
      <t>カンキョウ</t>
    </rPh>
    <rPh sb="43" eb="45">
      <t>コウチク</t>
    </rPh>
    <rPh sb="45" eb="46">
      <t>ヒ</t>
    </rPh>
    <rPh sb="47" eb="50">
      <t>リヨウヒ</t>
    </rPh>
    <rPh sb="53" eb="57">
      <t>ホジョタイショウ</t>
    </rPh>
    <rPh sb="67" eb="69">
      <t>ケイサイ</t>
    </rPh>
    <rPh sb="77" eb="79">
      <t>キサイ</t>
    </rPh>
    <phoneticPr fontId="4"/>
  </si>
  <si>
    <t>(２) ソフトウェア利用関連費（※パソコン、モニター等関連機器についてはこちらに記載）※機器ごとに記載してください。</t>
    <rPh sb="10" eb="12">
      <t>リヨウ</t>
    </rPh>
    <rPh sb="12" eb="15">
      <t>カンレンヒ</t>
    </rPh>
    <rPh sb="26" eb="27">
      <t>トウ</t>
    </rPh>
    <rPh sb="27" eb="31">
      <t>カンレンキキ</t>
    </rPh>
    <rPh sb="40" eb="42">
      <t>キサイ</t>
    </rPh>
    <rPh sb="44" eb="46">
      <t>キキ</t>
    </rPh>
    <rPh sb="49" eb="51">
      <t>キサイ</t>
    </rPh>
    <phoneticPr fontId="4"/>
  </si>
  <si>
    <t>(４) BIMコーディネーター人件費</t>
    <rPh sb="15" eb="18">
      <t>ジンケンヒ</t>
    </rPh>
    <phoneticPr fontId="2"/>
  </si>
  <si>
    <t>(５) BIMマネジャー人件費</t>
    <phoneticPr fontId="2"/>
  </si>
  <si>
    <t>(４) BIMコーディネーター外注費</t>
    <rPh sb="15" eb="18">
      <t>ガイチュウヒ</t>
    </rPh>
    <phoneticPr fontId="2"/>
  </si>
  <si>
    <t>(５) BIMマネジャー外注費</t>
    <rPh sb="12" eb="14">
      <t>ガイチュウ</t>
    </rPh>
    <phoneticPr fontId="2"/>
  </si>
  <si>
    <t>(７)ｰ① 導入初期のBIMモデル作成に係るBIMモデラーの配置に係る費用</t>
    <rPh sb="6" eb="10">
      <t>ドウニュウショキ</t>
    </rPh>
    <rPh sb="17" eb="19">
      <t>サクセイ</t>
    </rPh>
    <rPh sb="20" eb="21">
      <t>カカ</t>
    </rPh>
    <rPh sb="30" eb="32">
      <t>ハイチ</t>
    </rPh>
    <rPh sb="33" eb="34">
      <t>カカ</t>
    </rPh>
    <rPh sb="35" eb="37">
      <t>ヒヨウ</t>
    </rPh>
    <phoneticPr fontId="2"/>
  </si>
  <si>
    <t>(７)ｰ② BIMの高度な活用を図るためのBIMモデル作成に係るBIMモデラーの配置に係る費用</t>
    <rPh sb="10" eb="12">
      <t>コウド</t>
    </rPh>
    <rPh sb="13" eb="15">
      <t>カツヨウ</t>
    </rPh>
    <rPh sb="16" eb="17">
      <t>ハカ</t>
    </rPh>
    <rPh sb="27" eb="29">
      <t>サクセイ</t>
    </rPh>
    <rPh sb="30" eb="31">
      <t>カカ</t>
    </rPh>
    <rPh sb="40" eb="42">
      <t>ハイチ</t>
    </rPh>
    <rPh sb="43" eb="44">
      <t>カカ</t>
    </rPh>
    <rPh sb="45" eb="47">
      <t>ヒヨウ</t>
    </rPh>
    <phoneticPr fontId="2"/>
  </si>
  <si>
    <t>(７)ｰ③ 維持管理BIMモデル作成に係るBIMモデラーの配置に係る費用</t>
    <rPh sb="6" eb="10">
      <t>イジカンリ</t>
    </rPh>
    <rPh sb="16" eb="18">
      <t>サクセイ</t>
    </rPh>
    <rPh sb="19" eb="20">
      <t>カカ</t>
    </rPh>
    <rPh sb="29" eb="31">
      <t>ハイチ</t>
    </rPh>
    <rPh sb="32" eb="33">
      <t>カカ</t>
    </rPh>
    <rPh sb="34" eb="36">
      <t>ヒヨウ</t>
    </rPh>
    <phoneticPr fontId="2"/>
  </si>
  <si>
    <t>(８) LCA算定に係る人件費</t>
    <rPh sb="7" eb="9">
      <t>サンテイ</t>
    </rPh>
    <rPh sb="10" eb="11">
      <t>カカ</t>
    </rPh>
    <rPh sb="12" eb="15">
      <t>ジンケンヒ</t>
    </rPh>
    <phoneticPr fontId="2"/>
  </si>
  <si>
    <t>(11)  第三者検証費用</t>
    <rPh sb="6" eb="9">
      <t>ダイサンシャ</t>
    </rPh>
    <rPh sb="9" eb="11">
      <t>ケンショウ</t>
    </rPh>
    <rPh sb="11" eb="13">
      <t>ヒヨウ</t>
    </rPh>
    <phoneticPr fontId="2"/>
  </si>
  <si>
    <t>当プロジェクトの利用割合</t>
    <rPh sb="0" eb="1">
      <t>トウ</t>
    </rPh>
    <rPh sb="8" eb="10">
      <t>リヨウ</t>
    </rPh>
    <rPh sb="10" eb="12">
      <t>ワリアイ</t>
    </rPh>
    <phoneticPr fontId="4"/>
  </si>
  <si>
    <t>当プロジェクトの
従事割合①</t>
    <rPh sb="0" eb="1">
      <t>トウ</t>
    </rPh>
    <rPh sb="9" eb="11">
      <t>ジュウジ</t>
    </rPh>
    <rPh sb="11" eb="13">
      <t>ワリアイ</t>
    </rPh>
    <phoneticPr fontId="4"/>
  </si>
  <si>
    <t>当プロジェクトの
業務割合①</t>
    <rPh sb="0" eb="1">
      <t>トウ</t>
    </rPh>
    <rPh sb="9" eb="11">
      <t>ギョウム</t>
    </rPh>
    <rPh sb="11" eb="13">
      <t>ワリアイ</t>
    </rPh>
    <phoneticPr fontId="4"/>
  </si>
  <si>
    <t>実施会場</t>
    <rPh sb="0" eb="4">
      <t>ジッシカイジョウ</t>
    </rPh>
    <phoneticPr fontId="4"/>
  </si>
  <si>
    <t>開始日</t>
    <rPh sb="0" eb="3">
      <t>カイシビ</t>
    </rPh>
    <phoneticPr fontId="4"/>
  </si>
  <si>
    <t>終了日</t>
    <rPh sb="0" eb="3">
      <t>シュウリョウビ</t>
    </rPh>
    <phoneticPr fontId="4"/>
  </si>
  <si>
    <t>補助対象経費内訳</t>
    <phoneticPr fontId="4"/>
  </si>
  <si>
    <t>名</t>
    <rPh sb="0" eb="1">
      <t>メイ</t>
    </rPh>
    <phoneticPr fontId="4"/>
  </si>
  <si>
    <t>(11)第三者検証費用（各委託契約の仕様、内訳が確認出来るものを別途ご提出ください。)</t>
    <rPh sb="4" eb="7">
      <t>ダイサンシャ</t>
    </rPh>
    <rPh sb="7" eb="9">
      <t>ケンショウ</t>
    </rPh>
    <rPh sb="9" eb="11">
      <t>ヒヨウ</t>
    </rPh>
    <phoneticPr fontId="2"/>
  </si>
  <si>
    <t>補助対象経費
（単位：円)</t>
    <rPh sb="0" eb="4">
      <t>ホジョタイショウ</t>
    </rPh>
    <rPh sb="4" eb="6">
      <t>ケイヒ</t>
    </rPh>
    <rPh sb="8" eb="10">
      <t>タンイ</t>
    </rPh>
    <rPh sb="11" eb="12">
      <t>エン</t>
    </rPh>
    <phoneticPr fontId="4"/>
  </si>
  <si>
    <t>契約額
（単位：円)</t>
    <rPh sb="0" eb="3">
      <t>ケイヤクガク</t>
    </rPh>
    <rPh sb="5" eb="7">
      <t>タンイ</t>
    </rPh>
    <rPh sb="8" eb="9">
      <t>エン</t>
    </rPh>
    <phoneticPr fontId="4"/>
  </si>
  <si>
    <t>総額(単位：円)</t>
    <rPh sb="0" eb="2">
      <t>ソウガク</t>
    </rPh>
    <rPh sb="3" eb="5">
      <t>タンイ</t>
    </rPh>
    <rPh sb="6" eb="7">
      <t>エン</t>
    </rPh>
    <phoneticPr fontId="4"/>
  </si>
  <si>
    <t>補助対象経費
(単位：円)</t>
    <rPh sb="0" eb="4">
      <t>ホジョタイショウ</t>
    </rPh>
    <rPh sb="4" eb="6">
      <t>ケイヒ</t>
    </rPh>
    <rPh sb="8" eb="10">
      <t>タンイ</t>
    </rPh>
    <rPh sb="11" eb="12">
      <t>エン</t>
    </rPh>
    <phoneticPr fontId="4"/>
  </si>
  <si>
    <t>契約額
(単位：円)</t>
    <rPh sb="0" eb="3">
      <t>ケイヤクガク</t>
    </rPh>
    <rPh sb="5" eb="7">
      <t>タンイ</t>
    </rPh>
    <rPh sb="8" eb="9">
      <t>エン</t>
    </rPh>
    <phoneticPr fontId="4"/>
  </si>
  <si>
    <t>備考</t>
    <rPh sb="0" eb="2">
      <t>ビコウ</t>
    </rPh>
    <phoneticPr fontId="4"/>
  </si>
  <si>
    <t>支出額等　根拠資料</t>
    <rPh sb="0" eb="2">
      <t>シシュツ</t>
    </rPh>
    <rPh sb="2" eb="3">
      <t>ガク</t>
    </rPh>
    <rPh sb="3" eb="4">
      <t>トウ</t>
    </rPh>
    <rPh sb="5" eb="9">
      <t>コンキョシリョウ</t>
    </rPh>
    <phoneticPr fontId="4"/>
  </si>
  <si>
    <t>計</t>
    <rPh sb="0" eb="1">
      <t>ケイ</t>
    </rPh>
    <phoneticPr fontId="4"/>
  </si>
  <si>
    <t>(８)LCA算定に係る人件費（各委託契約の仕様、内訳が確認出来るものを別途ご提出ください。)</t>
    <rPh sb="6" eb="8">
      <t>サンテイ</t>
    </rPh>
    <rPh sb="9" eb="10">
      <t>カカ</t>
    </rPh>
    <rPh sb="11" eb="14">
      <t>ジンケンヒ</t>
    </rPh>
    <phoneticPr fontId="2"/>
  </si>
  <si>
    <r>
      <t>(９)CO</t>
    </r>
    <r>
      <rPr>
        <b/>
        <vertAlign val="subscript"/>
        <sz val="14"/>
        <rFont val="游ゴシック"/>
        <family val="3"/>
        <charset val="128"/>
        <scheme val="minor"/>
      </rPr>
      <t>2</t>
    </r>
    <r>
      <rPr>
        <b/>
        <sz val="14"/>
        <rFont val="游ゴシック"/>
        <family val="3"/>
        <charset val="128"/>
        <scheme val="minor"/>
      </rPr>
      <t>原単位等策定に係る人件費（各委託契約の仕様、内訳が確認出来るものを別途ご提出ください。)</t>
    </r>
    <rPh sb="6" eb="9">
      <t>ゲンタンイ</t>
    </rPh>
    <rPh sb="9" eb="10">
      <t>トウ</t>
    </rPh>
    <rPh sb="10" eb="12">
      <t>サクテイ</t>
    </rPh>
    <rPh sb="13" eb="14">
      <t>カカ</t>
    </rPh>
    <rPh sb="15" eb="18">
      <t>ジンケンヒ</t>
    </rPh>
    <phoneticPr fontId="2"/>
  </si>
  <si>
    <r>
      <t>(10)CO</t>
    </r>
    <r>
      <rPr>
        <b/>
        <sz val="10"/>
        <rFont val="游ゴシック"/>
        <family val="3"/>
        <charset val="128"/>
        <scheme val="minor"/>
      </rPr>
      <t>2</t>
    </r>
    <r>
      <rPr>
        <b/>
        <sz val="14"/>
        <rFont val="游ゴシック"/>
        <family val="3"/>
        <charset val="128"/>
        <scheme val="minor"/>
      </rPr>
      <t>原単位等策定に必要なデータベース利用費（各委託契約の仕様、内訳が確認出来るものを別途ご提出ください。)</t>
    </r>
    <rPh sb="7" eb="10">
      <t>ゲンタンイ</t>
    </rPh>
    <rPh sb="10" eb="11">
      <t>トウ</t>
    </rPh>
    <rPh sb="11" eb="13">
      <t>サクテイ</t>
    </rPh>
    <rPh sb="14" eb="16">
      <t>ヒツヨウ</t>
    </rPh>
    <rPh sb="23" eb="25">
      <t>リヨウ</t>
    </rPh>
    <rPh sb="25" eb="26">
      <t>ヒ</t>
    </rPh>
    <phoneticPr fontId="2"/>
  </si>
  <si>
    <r>
      <t>(12)CO</t>
    </r>
    <r>
      <rPr>
        <b/>
        <sz val="10"/>
        <rFont val="游ゴシック"/>
        <family val="3"/>
        <charset val="128"/>
        <scheme val="minor"/>
      </rPr>
      <t>2</t>
    </r>
    <r>
      <rPr>
        <b/>
        <sz val="14"/>
        <rFont val="游ゴシック"/>
        <family val="3"/>
        <charset val="128"/>
        <scheme val="minor"/>
      </rPr>
      <t>原単位等公開費用（各委託契約の仕様、内訳が確認出来るものを別途ご提出ください。)</t>
    </r>
    <phoneticPr fontId="2"/>
  </si>
  <si>
    <r>
      <t>(13)CO</t>
    </r>
    <r>
      <rPr>
        <b/>
        <sz val="10"/>
        <rFont val="游ゴシック"/>
        <family val="3"/>
        <charset val="128"/>
        <scheme val="minor"/>
      </rPr>
      <t>2</t>
    </r>
    <r>
      <rPr>
        <b/>
        <sz val="14"/>
        <rFont val="游ゴシック"/>
        <family val="3"/>
        <charset val="128"/>
        <scheme val="minor"/>
      </rPr>
      <t>原単位等の策定に係る算定ツール利用料（各委託契約の仕様、内訳が確認出来るものを別途ご提出ください。)</t>
    </r>
    <phoneticPr fontId="2"/>
  </si>
  <si>
    <t>&lt;代表事業者・協力事業者・事業者(LCA実施)社員又は派遣社員による配置の場合&gt;</t>
    <rPh sb="13" eb="16">
      <t>ジギョウシャ</t>
    </rPh>
    <rPh sb="20" eb="22">
      <t>ジッシ</t>
    </rPh>
    <phoneticPr fontId="4"/>
  </si>
  <si>
    <r>
      <t>(９) CO</t>
    </r>
    <r>
      <rPr>
        <b/>
        <vertAlign val="subscript"/>
        <sz val="14"/>
        <rFont val="游ゴシック"/>
        <family val="3"/>
        <charset val="128"/>
        <scheme val="minor"/>
      </rPr>
      <t>2</t>
    </r>
    <r>
      <rPr>
        <b/>
        <sz val="14"/>
        <rFont val="游ゴシック"/>
        <family val="3"/>
        <charset val="128"/>
        <scheme val="minor"/>
      </rPr>
      <t>原単位等策定に係る人件費</t>
    </r>
    <rPh sb="7" eb="10">
      <t>ゲンタンイ</t>
    </rPh>
    <rPh sb="10" eb="11">
      <t>トウ</t>
    </rPh>
    <rPh sb="11" eb="13">
      <t>サクテイ</t>
    </rPh>
    <rPh sb="14" eb="15">
      <t>カカ</t>
    </rPh>
    <rPh sb="16" eb="19">
      <t>ジンケンヒ</t>
    </rPh>
    <phoneticPr fontId="2"/>
  </si>
  <si>
    <r>
      <t>(９) CO</t>
    </r>
    <r>
      <rPr>
        <vertAlign val="subscript"/>
        <sz val="14"/>
        <rFont val="游ゴシック"/>
        <family val="3"/>
        <charset val="128"/>
        <scheme val="minor"/>
      </rPr>
      <t>2</t>
    </r>
    <r>
      <rPr>
        <sz val="14"/>
        <rFont val="游ゴシック"/>
        <family val="3"/>
        <charset val="128"/>
        <scheme val="minor"/>
      </rPr>
      <t>原単位策定に係る人件費</t>
    </r>
    <rPh sb="7" eb="10">
      <t>ゲンタンイ</t>
    </rPh>
    <rPh sb="10" eb="12">
      <t>サクテイ</t>
    </rPh>
    <rPh sb="13" eb="14">
      <t>カカ</t>
    </rPh>
    <rPh sb="15" eb="18">
      <t>ジンケンヒ</t>
    </rPh>
    <phoneticPr fontId="2"/>
  </si>
  <si>
    <r>
      <t>(10) CO</t>
    </r>
    <r>
      <rPr>
        <vertAlign val="subscript"/>
        <sz val="14"/>
        <rFont val="游ゴシック"/>
        <family val="3"/>
        <charset val="128"/>
        <scheme val="minor"/>
      </rPr>
      <t>2</t>
    </r>
    <r>
      <rPr>
        <sz val="14"/>
        <rFont val="游ゴシック"/>
        <family val="3"/>
        <charset val="128"/>
        <scheme val="minor"/>
      </rPr>
      <t>原単位等策定に必要なデータベース利用費</t>
    </r>
    <rPh sb="8" eb="11">
      <t>ゲンタンイ</t>
    </rPh>
    <rPh sb="11" eb="12">
      <t>ナド</t>
    </rPh>
    <rPh sb="12" eb="14">
      <t>サクテイ</t>
    </rPh>
    <rPh sb="15" eb="17">
      <t>ヒツヨウ</t>
    </rPh>
    <rPh sb="24" eb="26">
      <t>リヨウ</t>
    </rPh>
    <rPh sb="26" eb="27">
      <t>ヒ</t>
    </rPh>
    <phoneticPr fontId="2"/>
  </si>
  <si>
    <r>
      <t>(12)  CO</t>
    </r>
    <r>
      <rPr>
        <sz val="11"/>
        <rFont val="游ゴシック"/>
        <family val="3"/>
        <charset val="128"/>
        <scheme val="minor"/>
      </rPr>
      <t>2</t>
    </r>
    <r>
      <rPr>
        <sz val="14"/>
        <rFont val="游ゴシック"/>
        <family val="3"/>
        <charset val="128"/>
        <scheme val="minor"/>
      </rPr>
      <t>原単位等公開費用</t>
    </r>
    <phoneticPr fontId="2"/>
  </si>
  <si>
    <r>
      <t>(13)  CO</t>
    </r>
    <r>
      <rPr>
        <sz val="10"/>
        <rFont val="游ゴシック"/>
        <family val="3"/>
        <charset val="128"/>
        <scheme val="minor"/>
      </rPr>
      <t>2</t>
    </r>
    <r>
      <rPr>
        <sz val="14"/>
        <rFont val="游ゴシック"/>
        <family val="3"/>
        <charset val="128"/>
        <scheme val="minor"/>
      </rPr>
      <t>原単位等の策定に係る算定ツール利用料</t>
    </r>
    <phoneticPr fontId="2"/>
  </si>
  <si>
    <r>
      <t>(９)～(13)CO</t>
    </r>
    <r>
      <rPr>
        <vertAlign val="subscript"/>
        <sz val="14"/>
        <rFont val="游ゴシック"/>
        <family val="3"/>
        <charset val="128"/>
        <scheme val="minor"/>
      </rPr>
      <t>2</t>
    </r>
    <r>
      <rPr>
        <sz val="14"/>
        <rFont val="游ゴシック"/>
        <family val="3"/>
        <charset val="128"/>
        <scheme val="minor"/>
      </rPr>
      <t>原単位策定に係る費用計</t>
    </r>
    <rPh sb="11" eb="14">
      <t>ゲンタンイ</t>
    </rPh>
    <rPh sb="14" eb="16">
      <t>サクテイ</t>
    </rPh>
    <rPh sb="17" eb="18">
      <t>カカ</t>
    </rPh>
    <rPh sb="19" eb="21">
      <t>ヒヨウ</t>
    </rPh>
    <rPh sb="21" eb="22">
      <t>ケイ</t>
    </rPh>
    <phoneticPr fontId="2"/>
  </si>
  <si>
    <t>(７)ｰ④BIMモデラー外注費(BIMマネジャーのサポート)施工のみ対象</t>
    <rPh sb="12" eb="14">
      <t>ガイチュウ</t>
    </rPh>
    <rPh sb="30" eb="32">
      <t>セコウ</t>
    </rPh>
    <rPh sb="34" eb="36">
      <t>タイショウ</t>
    </rPh>
    <phoneticPr fontId="2"/>
  </si>
  <si>
    <t>(７)ｰ④BIMモデラー人件費(BIMマネジャーのサポート)施工のみ対象</t>
    <rPh sb="30" eb="32">
      <t>セコウ</t>
    </rPh>
    <rPh sb="34" eb="36">
      <t>タイショウ</t>
    </rPh>
    <phoneticPr fontId="2"/>
  </si>
  <si>
    <t>②　添付資料Noは、シート③-1と突合できるようにしてください。</t>
    <rPh sb="2" eb="4">
      <t>テンプ</t>
    </rPh>
    <rPh sb="4" eb="6">
      <t>シリョウ</t>
    </rPh>
    <rPh sb="17" eb="19">
      <t>トツゴウ</t>
    </rPh>
    <phoneticPr fontId="4"/>
  </si>
  <si>
    <t>作成支援様式　シート①</t>
    <rPh sb="0" eb="6">
      <t>サクセイシエンヨウシキ</t>
    </rPh>
    <phoneticPr fontId="4"/>
  </si>
  <si>
    <t>作成支援様式　シート②</t>
    <rPh sb="0" eb="6">
      <t>サクセイシエンヨウシキ</t>
    </rPh>
    <phoneticPr fontId="4"/>
  </si>
  <si>
    <t>作成支援様式　シート③-1</t>
    <rPh sb="0" eb="6">
      <t>サクセイシエンヨウシキ</t>
    </rPh>
    <phoneticPr fontId="4"/>
  </si>
  <si>
    <t>作成支援様式　シート③-2</t>
    <rPh sb="0" eb="6">
      <t>サクセイシエンヨウシキ</t>
    </rPh>
    <phoneticPr fontId="4"/>
  </si>
  <si>
    <t>作成支援様式　シート④</t>
    <rPh sb="0" eb="6">
      <t>サクセイシエンヨウシキ</t>
    </rPh>
    <phoneticPr fontId="4"/>
  </si>
  <si>
    <t>作成支援様式　シート⑤</t>
    <rPh sb="0" eb="6">
      <t>サクセイシエンヨウシキ</t>
    </rPh>
    <phoneticPr fontId="4"/>
  </si>
  <si>
    <t>作成支援様式　シート⑥</t>
    <rPh sb="0" eb="6">
      <t>サクセイシエンヨウシキ</t>
    </rPh>
    <phoneticPr fontId="4"/>
  </si>
  <si>
    <t>作成支援様式　シート⑦</t>
    <rPh sb="0" eb="6">
      <t>サクセイシエンヨウシキ</t>
    </rPh>
    <phoneticPr fontId="4"/>
  </si>
  <si>
    <t>作成支援様式　シート⑧</t>
    <rPh sb="0" eb="6">
      <t>サクセイシエンヨウシキ</t>
    </rPh>
    <phoneticPr fontId="4"/>
  </si>
  <si>
    <t>作成支援様式　シート⑨</t>
    <rPh sb="0" eb="6">
      <t>サクセイシエンヨウシキ</t>
    </rPh>
    <phoneticPr fontId="4"/>
  </si>
  <si>
    <t xml:space="preserve">Cross　Vision　F
</t>
    <phoneticPr fontId="7"/>
  </si>
  <si>
    <t>株式会社産業未来化研究室</t>
  </si>
  <si>
    <t xml:space="preserve">FAB工場の工程進捗を3D表示(BIMデータ)で管理可能なソフトウェアです。
</t>
    <phoneticPr fontId="7"/>
  </si>
  <si>
    <t>委託先会社名
(販売会社)</t>
    <rPh sb="0" eb="3">
      <t>イタクサキ</t>
    </rPh>
    <rPh sb="3" eb="6">
      <t>カイシャメイ</t>
    </rPh>
    <rPh sb="8" eb="12">
      <t>ハンバイカイシャ</t>
    </rPh>
    <phoneticPr fontId="4"/>
  </si>
  <si>
    <t>委託業務名称
(ツール名)</t>
    <rPh sb="0" eb="2">
      <t>イタク</t>
    </rPh>
    <rPh sb="2" eb="4">
      <t>ギョウム</t>
    </rPh>
    <rPh sb="4" eb="6">
      <t>メイショウ</t>
    </rPh>
    <rPh sb="11" eb="12">
      <t>メイ</t>
    </rPh>
    <phoneticPr fontId="4"/>
  </si>
  <si>
    <t>補助対象期間
(プロジェクトにおける利用期間)</t>
    <rPh sb="0" eb="4">
      <t>ホジョタイショウ</t>
    </rPh>
    <rPh sb="18" eb="22">
      <t>リヨウキカン</t>
    </rPh>
    <phoneticPr fontId="4"/>
  </si>
  <si>
    <t>委託契約期間
(ツールの契約期間)</t>
    <rPh sb="0" eb="4">
      <t>イタクケイヤク</t>
    </rPh>
    <rPh sb="4" eb="6">
      <t>キカン</t>
    </rPh>
    <rPh sb="12" eb="16">
      <t>ケイヤクキカン</t>
    </rPh>
    <phoneticPr fontId="4"/>
  </si>
  <si>
    <t>契約額・購入額
（単位：円)</t>
    <rPh sb="0" eb="3">
      <t>ケイヤクガク</t>
    </rPh>
    <rPh sb="4" eb="7">
      <t>コウニュウガク</t>
    </rPh>
    <rPh sb="9" eb="11">
      <t>タンイ</t>
    </rPh>
    <rPh sb="12" eb="13">
      <t>エン</t>
    </rPh>
    <phoneticPr fontId="4"/>
  </si>
  <si>
    <t>当プロジェクトの
業務割合①
(利用割合①)</t>
    <rPh sb="0" eb="1">
      <t>トウ</t>
    </rPh>
    <rPh sb="9" eb="11">
      <t>ギョウム</t>
    </rPh>
    <rPh sb="11" eb="13">
      <t>ワリアイ</t>
    </rPh>
    <rPh sb="16" eb="20">
      <t>リヨウワリアイ</t>
    </rPh>
    <phoneticPr fontId="4"/>
  </si>
  <si>
    <t>補助対象業務の
業務割合②
(利用割合)</t>
    <rPh sb="0" eb="2">
      <t>ホジョ</t>
    </rPh>
    <rPh sb="2" eb="4">
      <t>タイショウ</t>
    </rPh>
    <rPh sb="4" eb="6">
      <t>ギョウム</t>
    </rPh>
    <rPh sb="8" eb="10">
      <t>ギョウム</t>
    </rPh>
    <rPh sb="10" eb="12">
      <t>ワリアイ</t>
    </rPh>
    <rPh sb="15" eb="19">
      <t>リヨウワリアイ</t>
    </rPh>
    <phoneticPr fontId="4"/>
  </si>
  <si>
    <t>申込日
(契約日)</t>
    <rPh sb="0" eb="2">
      <t>モウシコミ</t>
    </rPh>
    <rPh sb="2" eb="3">
      <t>ヒ</t>
    </rPh>
    <rPh sb="5" eb="8">
      <t>ケイヤクヒ</t>
    </rPh>
    <phoneticPr fontId="4"/>
  </si>
  <si>
    <t>契約日
(購入日)</t>
    <rPh sb="0" eb="3">
      <t>ケイヤクビ</t>
    </rPh>
    <rPh sb="2" eb="3">
      <t>ヒ</t>
    </rPh>
    <rPh sb="5" eb="7">
      <t>コウニュウ</t>
    </rPh>
    <rPh sb="7" eb="8">
      <t>ビ</t>
    </rPh>
    <phoneticPr fontId="4"/>
  </si>
  <si>
    <t>交付申請額【単位：千円】</t>
    <phoneticPr fontId="4"/>
  </si>
  <si>
    <t>BIM活用</t>
    <rPh sb="3" eb="5">
      <t>カツヨウ</t>
    </rPh>
    <phoneticPr fontId="4"/>
  </si>
  <si>
    <t>LCA実施</t>
    <rPh sb="3" eb="5">
      <t>ジッシ</t>
    </rPh>
    <phoneticPr fontId="4"/>
  </si>
  <si>
    <t>補助額計
1⃣＋2⃣</t>
    <rPh sb="0" eb="3">
      <t>ホジョガク</t>
    </rPh>
    <rPh sb="3" eb="4">
      <t>ケイ</t>
    </rPh>
    <phoneticPr fontId="4"/>
  </si>
  <si>
    <t>補助対象経費</t>
    <rPh sb="0" eb="2">
      <t>ホジョ</t>
    </rPh>
    <rPh sb="2" eb="4">
      <t>タイショウ</t>
    </rPh>
    <rPh sb="4" eb="6">
      <t>ケイヒ</t>
    </rPh>
    <phoneticPr fontId="4"/>
  </si>
  <si>
    <t>補助額</t>
    <rPh sb="0" eb="3">
      <t>ホジョガク</t>
    </rPh>
    <phoneticPr fontId="4"/>
  </si>
  <si>
    <t>補助対象経費</t>
    <rPh sb="0" eb="2">
      <t>ホジョ</t>
    </rPh>
    <rPh sb="2" eb="4">
      <t>タイショウ</t>
    </rPh>
    <rPh sb="4" eb="6">
      <t>ケイヒ</t>
    </rPh>
    <rPh sb="5" eb="6">
      <t>ヒ</t>
    </rPh>
    <phoneticPr fontId="4"/>
  </si>
  <si>
    <t>(1)
ソフトウェア
利用費</t>
    <phoneticPr fontId="4"/>
  </si>
  <si>
    <t>(2)
ソフトウェア
利用関連費</t>
    <phoneticPr fontId="4"/>
  </si>
  <si>
    <t>(3)
CDE環境
構築・利用費</t>
    <phoneticPr fontId="4"/>
  </si>
  <si>
    <t>(4)
BIMコーディネーター人件費</t>
    <phoneticPr fontId="4"/>
  </si>
  <si>
    <t>(5 )
BIMマネジャー
人件費</t>
    <phoneticPr fontId="4"/>
  </si>
  <si>
    <t xml:space="preserve">(6)
BIM講習
実施費
</t>
    <phoneticPr fontId="4"/>
  </si>
  <si>
    <t>(7)BIMモデラー人件費</t>
    <rPh sb="10" eb="12">
      <t>ジンケン</t>
    </rPh>
    <rPh sb="12" eb="13">
      <t>ヒ</t>
    </rPh>
    <phoneticPr fontId="4"/>
  </si>
  <si>
    <t>設計費
小計</t>
  </si>
  <si>
    <t>建設
工事費
小計</t>
    <phoneticPr fontId="4"/>
  </si>
  <si>
    <t>合計</t>
  </si>
  <si>
    <t>補助対象
事業費×1/2
1⃣</t>
    <rPh sb="0" eb="2">
      <t>ホジョ</t>
    </rPh>
    <rPh sb="2" eb="4">
      <t>タイショウ</t>
    </rPh>
    <rPh sb="5" eb="7">
      <t>ジギョウ</t>
    </rPh>
    <rPh sb="7" eb="8">
      <t>ヒ</t>
    </rPh>
    <phoneticPr fontId="4"/>
  </si>
  <si>
    <t>(８)
LCA算定
に係る人件費</t>
    <rPh sb="7" eb="9">
      <t>サンテイ</t>
    </rPh>
    <rPh sb="11" eb="12">
      <t>カカ</t>
    </rPh>
    <rPh sb="13" eb="16">
      <t>ジンケンヒ</t>
    </rPh>
    <phoneticPr fontId="4"/>
  </si>
  <si>
    <t>(9)～(13)
CO2原単位
策定に係る人件費等</t>
    <rPh sb="12" eb="15">
      <t>ゲンタンイ</t>
    </rPh>
    <rPh sb="16" eb="18">
      <t>サクテイ</t>
    </rPh>
    <rPh sb="19" eb="20">
      <t>カカ</t>
    </rPh>
    <rPh sb="21" eb="24">
      <t>ジンケンヒ</t>
    </rPh>
    <rPh sb="24" eb="25">
      <t>トウ</t>
    </rPh>
    <phoneticPr fontId="4"/>
  </si>
  <si>
    <t>補助対象
事業費×1/1
2⃣</t>
    <rPh sb="0" eb="2">
      <t>ホジョ</t>
    </rPh>
    <rPh sb="2" eb="4">
      <t>タイショウ</t>
    </rPh>
    <rPh sb="5" eb="7">
      <t>ジギョウ</t>
    </rPh>
    <rPh sb="7" eb="8">
      <t>ヒ</t>
    </rPh>
    <phoneticPr fontId="4"/>
  </si>
  <si>
    <t>制度拡充BIMモデラー</t>
    <rPh sb="0" eb="4">
      <t>セイドカクジュウ</t>
    </rPh>
    <phoneticPr fontId="4"/>
  </si>
  <si>
    <t xml:space="preserve">(７)ｰ④
BIMモデラー人件費(BIMマネジャー補佐)※施工のみ
</t>
    <rPh sb="13" eb="16">
      <t>ジンケンヒ</t>
    </rPh>
    <rPh sb="25" eb="27">
      <t>ホサ</t>
    </rPh>
    <rPh sb="29" eb="31">
      <t>セコウ</t>
    </rPh>
    <phoneticPr fontId="4"/>
  </si>
  <si>
    <t>(7)-①
導入初期のBIMモデル作成</t>
    <rPh sb="6" eb="8">
      <t>ドウニュウ</t>
    </rPh>
    <rPh sb="8" eb="10">
      <t>ショキ</t>
    </rPh>
    <rPh sb="17" eb="19">
      <t>サクセイ</t>
    </rPh>
    <phoneticPr fontId="4"/>
  </si>
  <si>
    <t>(7)ｰ②
高度な活用を図るためのBIMモデル作成</t>
    <rPh sb="6" eb="8">
      <t>コウド</t>
    </rPh>
    <rPh sb="9" eb="11">
      <t>カツヨウ</t>
    </rPh>
    <rPh sb="12" eb="13">
      <t>ハカ</t>
    </rPh>
    <rPh sb="23" eb="25">
      <t>サクセイ</t>
    </rPh>
    <phoneticPr fontId="4"/>
  </si>
  <si>
    <t>(7)-③
維持管理BIMモデル作成</t>
    <rPh sb="6" eb="10">
      <t>イジカンリ</t>
    </rPh>
    <rPh sb="16" eb="18">
      <t>サクセイ</t>
    </rPh>
    <phoneticPr fontId="4"/>
  </si>
  <si>
    <t>交付申請対象額
【単位：千円】</t>
    <rPh sb="0" eb="2">
      <t>コウフ</t>
    </rPh>
    <rPh sb="2" eb="4">
      <t>シンセイ</t>
    </rPh>
    <rPh sb="4" eb="7">
      <t>タイショウガク</t>
    </rPh>
    <rPh sb="9" eb="11">
      <t>タンイ</t>
    </rPh>
    <rPh sb="12" eb="14">
      <t>センエン</t>
    </rPh>
    <phoneticPr fontId="4"/>
  </si>
  <si>
    <t>―</t>
    <phoneticPr fontId="4"/>
  </si>
  <si>
    <t>完了実績報告以降対象額
【単位：千円】</t>
    <rPh sb="0" eb="2">
      <t>カンリョウ</t>
    </rPh>
    <rPh sb="2" eb="4">
      <t>ジッセキ</t>
    </rPh>
    <rPh sb="4" eb="6">
      <t>ホウコク</t>
    </rPh>
    <rPh sb="6" eb="8">
      <t>イコウ</t>
    </rPh>
    <rPh sb="8" eb="11">
      <t>タイショウガク</t>
    </rPh>
    <rPh sb="13" eb="15">
      <t>タンイ</t>
    </rPh>
    <rPh sb="16" eb="18">
      <t>センエン</t>
    </rPh>
    <phoneticPr fontId="4"/>
  </si>
  <si>
    <t>開始日：</t>
    <rPh sb="0" eb="3">
      <t>カイシビ</t>
    </rPh>
    <phoneticPr fontId="4"/>
  </si>
  <si>
    <t>終了日：</t>
    <rPh sb="0" eb="3">
      <t>シュウリョウビ</t>
    </rPh>
    <phoneticPr fontId="4"/>
  </si>
  <si>
    <r>
      <t>所定様式１ー②　入力値算定シート</t>
    </r>
    <r>
      <rPr>
        <b/>
        <sz val="14"/>
        <color rgb="FFFF0000"/>
        <rFont val="游ゴシック"/>
        <family val="3"/>
        <charset val="128"/>
        <scheme val="minor"/>
      </rPr>
      <t>（下記の千円単位の数字を様式１ー②に転記してください。）</t>
    </r>
    <rPh sb="0" eb="2">
      <t>ショテイ</t>
    </rPh>
    <rPh sb="2" eb="4">
      <t>ヨウシキ</t>
    </rPh>
    <rPh sb="8" eb="11">
      <t>ニュウリョクチ</t>
    </rPh>
    <rPh sb="11" eb="13">
      <t>サンテイ</t>
    </rPh>
    <rPh sb="17" eb="19">
      <t>カキ</t>
    </rPh>
    <rPh sb="20" eb="22">
      <t>センエン</t>
    </rPh>
    <rPh sb="22" eb="24">
      <t>タンイ</t>
    </rPh>
    <rPh sb="25" eb="27">
      <t>スウジ</t>
    </rPh>
    <rPh sb="28" eb="30">
      <t>ヨウシキ</t>
    </rPh>
    <rPh sb="34" eb="36">
      <t>テンキ</t>
    </rPh>
    <phoneticPr fontId="4"/>
  </si>
  <si>
    <t>補助対象経費別
交付申請額</t>
    <rPh sb="0" eb="4">
      <t>ホジョタイショウ</t>
    </rPh>
    <rPh sb="4" eb="7">
      <t>ケイヒベツ</t>
    </rPh>
    <rPh sb="8" eb="13">
      <t>コウフシンセイガク</t>
    </rPh>
    <phoneticPr fontId="4"/>
  </si>
  <si>
    <t>完了実績実績報告時　提出様式</t>
    <rPh sb="0" eb="2">
      <t>カンリョウ</t>
    </rPh>
    <rPh sb="2" eb="4">
      <t>ジッセキ</t>
    </rPh>
    <rPh sb="4" eb="6">
      <t>ジッセキ</t>
    </rPh>
    <rPh sb="6" eb="8">
      <t>ホウコク</t>
    </rPh>
    <rPh sb="8" eb="9">
      <t>ジ</t>
    </rPh>
    <rPh sb="10" eb="14">
      <t>テイシュツヨウシキ</t>
    </rPh>
    <phoneticPr fontId="4"/>
  </si>
  <si>
    <t>補助対象業務の
割合②</t>
    <rPh sb="0" eb="2">
      <t>ホジョ</t>
    </rPh>
    <rPh sb="2" eb="4">
      <t>タイショウ</t>
    </rPh>
    <rPh sb="4" eb="6">
      <t>ギョウム</t>
    </rPh>
    <rPh sb="8" eb="10">
      <t>ワリアイ</t>
    </rPh>
    <phoneticPr fontId="4"/>
  </si>
  <si>
    <r>
      <t>　</t>
    </r>
    <r>
      <rPr>
        <b/>
        <sz val="14"/>
        <color rgb="FFFF0000"/>
        <rFont val="游ゴシック"/>
        <family val="3"/>
        <charset val="128"/>
        <scheme val="minor"/>
      </rPr>
      <t>※導入初期のBIMモデル作成に係るBIMモデラーの配置に係る費用については、委託する場合は補助対象となりません。</t>
    </r>
    <rPh sb="2" eb="6">
      <t>ドウニュウショキ</t>
    </rPh>
    <rPh sb="13" eb="15">
      <t>サクセイ</t>
    </rPh>
    <rPh sb="16" eb="17">
      <t>カカ</t>
    </rPh>
    <rPh sb="26" eb="28">
      <t>ハイチ</t>
    </rPh>
    <rPh sb="29" eb="30">
      <t>カカ</t>
    </rPh>
    <rPh sb="31" eb="33">
      <t>ヒヨウ</t>
    </rPh>
    <rPh sb="39" eb="41">
      <t>イタク</t>
    </rPh>
    <rPh sb="43" eb="45">
      <t>バアイ</t>
    </rPh>
    <rPh sb="46" eb="50">
      <t>ホジョタイショウ</t>
    </rPh>
    <phoneticPr fontId="4"/>
  </si>
  <si>
    <t>作成支援様式　シート⑨-2</t>
    <rPh sb="0" eb="6">
      <t>サクセイシエンヨウシキ</t>
    </rPh>
    <phoneticPr fontId="4"/>
  </si>
  <si>
    <t>(13)CO2原単位等の策定に係る算定ツール利用料（各委託契約の仕様、内訳が確認出来るものを別途ご提出ください。)</t>
    <phoneticPr fontId="4"/>
  </si>
  <si>
    <r>
      <t>建築GX・DX推進事業</t>
    </r>
    <r>
      <rPr>
        <b/>
        <sz val="11"/>
        <rFont val="ＭＳ Ｐゴシック"/>
        <family val="3"/>
        <charset val="128"/>
      </rPr>
      <t>で補助対象となるソフトウェア等</t>
    </r>
    <phoneticPr fontId="7"/>
  </si>
  <si>
    <t>2025/4/1更新</t>
    <phoneticPr fontId="4"/>
  </si>
  <si>
    <t>BI for Archicad</t>
    <phoneticPr fontId="1"/>
  </si>
  <si>
    <r>
      <rPr>
        <sz val="11"/>
        <rFont val="ＭＳ Ｐゴシック"/>
        <family val="3"/>
        <charset val="128"/>
      </rPr>
      <t>株式会社</t>
    </r>
    <r>
      <rPr>
        <sz val="11"/>
        <color rgb="FFFF0000"/>
        <rFont val="ＭＳ Ｐゴシック"/>
        <family val="3"/>
        <charset val="128"/>
      </rPr>
      <t>U'sFactory</t>
    </r>
    <phoneticPr fontId="4"/>
  </si>
  <si>
    <t>ArchiCAD拡張、自動鉄筋・鉄骨接手作成、内部外部自動積算、仮設・5D</t>
    <phoneticPr fontId="7"/>
  </si>
  <si>
    <r>
      <t>工事の進捗管理・出来高管理</t>
    </r>
    <r>
      <rPr>
        <sz val="11"/>
        <color rgb="FFFF0000"/>
        <rFont val="ＭＳ Ｐゴシック"/>
        <family val="3"/>
        <charset val="128"/>
      </rPr>
      <t>・場内物流管理</t>
    </r>
    <phoneticPr fontId="7"/>
  </si>
  <si>
    <t>クラウド環境</t>
    <phoneticPr fontId="4"/>
  </si>
  <si>
    <t>クラウドストレージ</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</si>
</sst>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
    <numFmt numFmtId="178" formatCode="#,##0_ "/>
    <numFmt numFmtId="179" formatCode="yyyy/m/d;@"/>
    <numFmt numFmtId="180" formatCode="#,##0_ ;[Red]\-#,##0\ "/>
    <numFmt numFmtId="181" formatCode="0.00_);[Red]\(0.00\)"/>
    <numFmt numFmtId="182" formatCode="#,##0_);[Red]\(#,##0\)"/>
  </numFmts>
  <fonts count="56">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name val="ＭＳ Ｐゴシック"/>
      <family val="3"/>
      <charset val="128"/>
    </font>
    <font>
      <b/>
      <sz val="14"/>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color theme="1"/>
      <name val="ＭＳ Ｐ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9"/>
      <name val="游ゴシック"/>
      <family val="3"/>
      <charset val="128"/>
      <scheme val="minor"/>
    </font>
    <font>
      <b/>
      <sz val="9"/>
      <color indexed="81"/>
      <name val="MS P ゴシック"/>
      <family val="3"/>
      <charset val="128"/>
    </font>
    <font>
      <sz val="8"/>
      <color rgb="FFFF0000"/>
      <name val="游ゴシック"/>
      <family val="3"/>
      <charset val="128"/>
      <scheme val="minor"/>
    </font>
    <font>
      <b/>
      <sz val="12"/>
      <color theme="1"/>
      <name val="游ゴシック"/>
      <family val="3"/>
      <charset val="128"/>
      <scheme val="minor"/>
    </font>
    <font>
      <sz val="14"/>
      <name val="游ゴシック"/>
      <family val="3"/>
      <charset val="128"/>
      <scheme val="minor"/>
    </font>
    <font>
      <b/>
      <sz val="11"/>
      <color theme="1"/>
      <name val="游ゴシック"/>
      <family val="3"/>
      <charset val="128"/>
      <scheme val="minor"/>
    </font>
    <font>
      <b/>
      <sz val="16"/>
      <name val="游ゴシック"/>
      <family val="3"/>
      <charset val="128"/>
      <scheme val="minor"/>
    </font>
    <font>
      <b/>
      <sz val="12"/>
      <name val="游ゴシック"/>
      <family val="3"/>
      <charset val="128"/>
      <scheme val="minor"/>
    </font>
    <font>
      <b/>
      <sz val="11"/>
      <name val="游ゴシック"/>
      <family val="3"/>
      <charset val="128"/>
      <scheme val="minor"/>
    </font>
    <font>
      <sz val="11"/>
      <color theme="1"/>
      <name val="メイリオ"/>
      <family val="3"/>
      <charset val="128"/>
    </font>
    <font>
      <b/>
      <sz val="11"/>
      <color theme="1"/>
      <name val="メイリオ"/>
      <family val="3"/>
      <charset val="128"/>
    </font>
    <font>
      <sz val="14"/>
      <color rgb="FFFF0000"/>
      <name val="游ゴシック"/>
      <family val="3"/>
      <charset val="128"/>
      <scheme val="minor"/>
    </font>
    <font>
      <sz val="12"/>
      <color rgb="FFFF0000"/>
      <name val="游ゴシック"/>
      <family val="3"/>
      <charset val="128"/>
      <scheme val="minor"/>
    </font>
    <font>
      <sz val="11"/>
      <name val="ＭＳ Ｐゴシック"/>
      <family val="3"/>
      <charset val="128"/>
    </font>
    <font>
      <b/>
      <sz val="11"/>
      <name val="ＭＳ Ｐゴシック"/>
      <family val="3"/>
      <charset val="128"/>
    </font>
    <font>
      <sz val="11"/>
      <color rgb="FFFF0000"/>
      <name val="ＭＳ Ｐゴシック"/>
      <family val="3"/>
      <charset val="128"/>
    </font>
    <font>
      <sz val="12"/>
      <name val="游ゴシック"/>
      <family val="3"/>
      <charset val="128"/>
      <scheme val="minor"/>
    </font>
    <font>
      <sz val="6"/>
      <name val="游ゴシック"/>
      <family val="3"/>
      <charset val="128"/>
      <scheme val="minor"/>
    </font>
    <font>
      <b/>
      <sz val="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3.5"/>
      <name val="ＭＳ Ｐゴシック"/>
      <family val="3"/>
      <charset val="128"/>
    </font>
    <font>
      <sz val="10.5"/>
      <name val="ＭＳ Ｐゴシック"/>
      <family val="3"/>
      <charset val="128"/>
    </font>
    <font>
      <sz val="10.5"/>
      <name val="游ゴシック"/>
      <family val="3"/>
      <charset val="128"/>
    </font>
    <font>
      <b/>
      <sz val="10"/>
      <color indexed="81"/>
      <name val="MS P ゴシック"/>
      <family val="3"/>
      <charset val="128"/>
    </font>
    <font>
      <b/>
      <vertAlign val="subscript"/>
      <sz val="14"/>
      <name val="游ゴシック"/>
      <family val="3"/>
      <charset val="128"/>
      <scheme val="minor"/>
    </font>
    <font>
      <b/>
      <sz val="10"/>
      <name val="游ゴシック"/>
      <family val="3"/>
      <charset val="128"/>
      <scheme val="minor"/>
    </font>
    <font>
      <vertAlign val="subscript"/>
      <sz val="14"/>
      <name val="游ゴシック"/>
      <family val="3"/>
      <charset val="128"/>
      <scheme val="minor"/>
    </font>
    <font>
      <sz val="10"/>
      <name val="游ゴシック"/>
      <family val="3"/>
      <charset val="128"/>
      <scheme val="minor"/>
    </font>
    <font>
      <b/>
      <sz val="12"/>
      <color rgb="FFFF0000"/>
      <name val="游ゴシック"/>
      <family val="3"/>
      <charset val="128"/>
      <scheme val="minor"/>
    </font>
    <font>
      <sz val="8"/>
      <name val="游ゴシック"/>
      <family val="3"/>
      <charset val="128"/>
      <scheme val="minor"/>
    </font>
    <font>
      <b/>
      <sz val="9"/>
      <name val="游ゴシック"/>
      <family val="3"/>
      <charset val="128"/>
      <scheme val="minor"/>
    </font>
    <font>
      <b/>
      <sz val="8"/>
      <name val="游ゴシック"/>
      <family val="3"/>
      <charset val="128"/>
      <scheme val="minor"/>
    </font>
    <font>
      <b/>
      <sz val="11"/>
      <color rgb="FFFF0000"/>
      <name val="ＭＳ Ｐゴシック"/>
      <family val="3"/>
      <charset val="128"/>
    </font>
    <font>
      <sz val="10"/>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14">
    <xf numFmtId="0" fontId="0" fillId="0" borderId="0">
      <alignment vertical="center"/>
    </xf>
    <xf numFmtId="0" fontId="1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43">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wrapText="1"/>
    </xf>
    <xf numFmtId="0" fontId="3" fillId="2" borderId="12" xfId="0" applyFont="1" applyFill="1" applyBorder="1">
      <alignment vertical="center"/>
    </xf>
    <xf numFmtId="0" fontId="3" fillId="2" borderId="12" xfId="0" applyFont="1" applyFill="1" applyBorder="1" applyAlignment="1">
      <alignment vertical="center"/>
    </xf>
    <xf numFmtId="0" fontId="3" fillId="0" borderId="12" xfId="0" applyFont="1" applyBorder="1">
      <alignment vertical="center"/>
    </xf>
    <xf numFmtId="0" fontId="3" fillId="0" borderId="2" xfId="0" applyFont="1" applyBorder="1" applyAlignment="1">
      <alignment horizontal="center" vertical="center"/>
    </xf>
    <xf numFmtId="0" fontId="8" fillId="0" borderId="2" xfId="0" applyFont="1" applyBorder="1">
      <alignment vertical="center"/>
    </xf>
    <xf numFmtId="0" fontId="3" fillId="0" borderId="4" xfId="0" applyFont="1" applyBorder="1" applyAlignment="1">
      <alignment horizontal="center" vertical="center" shrinkToFit="1"/>
    </xf>
    <xf numFmtId="0" fontId="3" fillId="3" borderId="1" xfId="0" applyFont="1" applyFill="1" applyBorder="1" applyAlignment="1">
      <alignment horizontal="center" vertical="center" shrinkToFit="1"/>
    </xf>
    <xf numFmtId="0" fontId="9" fillId="0" borderId="0" xfId="0" applyFont="1">
      <alignment vertical="center"/>
    </xf>
    <xf numFmtId="0" fontId="9" fillId="0" borderId="0" xfId="0" applyFont="1" applyFill="1">
      <alignment vertical="center"/>
    </xf>
    <xf numFmtId="0" fontId="11" fillId="0" borderId="0" xfId="0" applyFont="1">
      <alignment vertical="center"/>
    </xf>
    <xf numFmtId="0" fontId="16" fillId="0" borderId="0" xfId="1" applyFont="1">
      <alignment vertical="center"/>
    </xf>
    <xf numFmtId="0" fontId="16" fillId="0" borderId="0" xfId="1" applyFont="1" applyAlignment="1">
      <alignment vertical="center" shrinkToFit="1"/>
    </xf>
    <xf numFmtId="0" fontId="17" fillId="0" borderId="0" xfId="1" applyFont="1">
      <alignment vertical="center"/>
    </xf>
    <xf numFmtId="0" fontId="16" fillId="0" borderId="0" xfId="1" applyFont="1" applyFill="1">
      <alignment vertical="center"/>
    </xf>
    <xf numFmtId="0" fontId="18" fillId="0" borderId="0" xfId="1" applyFont="1">
      <alignment vertical="center"/>
    </xf>
    <xf numFmtId="0" fontId="0" fillId="0" borderId="1" xfId="0" applyBorder="1">
      <alignment vertical="center"/>
    </xf>
    <xf numFmtId="176" fontId="0" fillId="0" borderId="1" xfId="0" applyNumberFormat="1" applyBorder="1">
      <alignment vertical="center"/>
    </xf>
    <xf numFmtId="0" fontId="3" fillId="0" borderId="0" xfId="0" applyFont="1" applyFill="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xf>
    <xf numFmtId="0" fontId="14" fillId="0" borderId="0" xfId="0" applyFont="1" applyFill="1">
      <alignment vertical="center"/>
    </xf>
    <xf numFmtId="0" fontId="5" fillId="0" borderId="1" xfId="0" applyFont="1" applyBorder="1" applyAlignment="1">
      <alignment horizontal="center" vertical="center" wrapText="1"/>
    </xf>
    <xf numFmtId="0" fontId="3" fillId="0" borderId="2" xfId="0" applyFont="1" applyBorder="1" applyAlignment="1">
      <alignment horizontal="center" vertical="center"/>
    </xf>
    <xf numFmtId="14" fontId="3" fillId="3" borderId="1" xfId="0" applyNumberFormat="1" applyFont="1" applyFill="1" applyBorder="1" applyAlignment="1">
      <alignment horizontal="center" vertical="center" shrinkToFit="1"/>
    </xf>
    <xf numFmtId="14" fontId="12" fillId="3" borderId="1" xfId="0" applyNumberFormat="1" applyFont="1" applyFill="1" applyBorder="1" applyAlignment="1">
      <alignment horizontal="center" vertical="center" shrinkToFit="1"/>
    </xf>
    <xf numFmtId="0" fontId="10" fillId="0" borderId="12" xfId="0" applyFont="1" applyBorder="1">
      <alignment vertical="center"/>
    </xf>
    <xf numFmtId="0" fontId="5" fillId="0" borderId="1" xfId="0" applyFont="1" applyBorder="1" applyAlignment="1">
      <alignment horizontal="center" vertical="center" wrapText="1"/>
    </xf>
    <xf numFmtId="0" fontId="5" fillId="0"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4" fillId="0" borderId="0" xfId="0" applyFont="1">
      <alignment vertical="center"/>
    </xf>
    <xf numFmtId="0" fontId="23" fillId="0" borderId="0" xfId="0" applyFont="1">
      <alignment vertical="center"/>
    </xf>
    <xf numFmtId="0" fontId="23" fillId="0" borderId="0" xfId="0" applyFont="1" applyBorder="1" applyAlignment="1">
      <alignment vertical="center"/>
    </xf>
    <xf numFmtId="0" fontId="14" fillId="3" borderId="1" xfId="0" applyFont="1" applyFill="1" applyBorder="1" applyAlignment="1">
      <alignment horizontal="center" vertical="center" shrinkToFi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1" fillId="0" borderId="3" xfId="0" applyFont="1" applyBorder="1" applyAlignment="1">
      <alignment horizontal="center" vertical="center" wrapText="1"/>
    </xf>
    <xf numFmtId="14" fontId="3" fillId="5" borderId="1" xfId="0" applyNumberFormat="1" applyFont="1" applyFill="1" applyBorder="1" applyAlignment="1" applyProtection="1">
      <alignment horizontal="center" vertical="center" shrinkToFit="1"/>
      <protection locked="0"/>
    </xf>
    <xf numFmtId="0" fontId="5" fillId="0" borderId="1" xfId="0" applyFont="1" applyFill="1" applyBorder="1" applyAlignment="1">
      <alignment horizontal="center" vertical="center" wrapText="1"/>
    </xf>
    <xf numFmtId="0" fontId="3" fillId="0" borderId="0" xfId="0" applyFont="1" applyProtection="1">
      <alignment vertical="center"/>
    </xf>
    <xf numFmtId="0" fontId="22" fillId="0" borderId="0" xfId="0" applyFont="1" applyAlignment="1" applyProtection="1">
      <alignment horizontal="right" vertical="center"/>
    </xf>
    <xf numFmtId="0" fontId="11" fillId="0" borderId="0" xfId="0" applyFont="1" applyProtection="1">
      <alignment vertical="center"/>
    </xf>
    <xf numFmtId="0" fontId="14" fillId="0" borderId="0" xfId="0" applyFont="1" applyProtection="1">
      <alignment vertical="center"/>
    </xf>
    <xf numFmtId="0" fontId="11" fillId="2" borderId="12" xfId="0" applyFont="1" applyFill="1" applyBorder="1" applyProtection="1">
      <alignment vertical="center"/>
    </xf>
    <xf numFmtId="0" fontId="9" fillId="2" borderId="12" xfId="0" applyFont="1" applyFill="1" applyBorder="1" applyAlignment="1" applyProtection="1">
      <alignment vertical="center" wrapText="1"/>
    </xf>
    <xf numFmtId="0" fontId="13" fillId="2" borderId="12" xfId="0" applyFont="1" applyFill="1" applyBorder="1" applyAlignment="1" applyProtection="1">
      <alignment vertical="center" wrapText="1"/>
    </xf>
    <xf numFmtId="0" fontId="3" fillId="2" borderId="8"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xf>
    <xf numFmtId="0" fontId="11" fillId="0" borderId="12" xfId="0" applyFont="1" applyFill="1" applyBorder="1" applyProtection="1">
      <alignment vertical="center"/>
    </xf>
    <xf numFmtId="0" fontId="3" fillId="0" borderId="1" xfId="0" applyFont="1" applyBorder="1" applyAlignment="1" applyProtection="1">
      <alignment horizontal="center" vertical="center" wrapText="1"/>
    </xf>
    <xf numFmtId="0" fontId="11" fillId="0" borderId="0" xfId="0" applyFont="1" applyFill="1" applyBorder="1" applyProtection="1">
      <alignment vertical="center"/>
    </xf>
    <xf numFmtId="0" fontId="23" fillId="0" borderId="0" xfId="0" applyFont="1" applyFill="1" applyBorder="1" applyProtection="1">
      <alignment vertical="center"/>
    </xf>
    <xf numFmtId="0" fontId="14" fillId="0" borderId="12" xfId="0" applyFont="1" applyFill="1" applyBorder="1" applyAlignment="1" applyProtection="1">
      <alignment vertical="center" wrapText="1"/>
    </xf>
    <xf numFmtId="0" fontId="14" fillId="0" borderId="0" xfId="0" applyFont="1" applyFill="1" applyProtection="1">
      <alignment vertical="center"/>
    </xf>
    <xf numFmtId="177" fontId="14" fillId="5" borderId="1" xfId="0" applyNumberFormat="1" applyFont="1" applyFill="1" applyBorder="1" applyAlignment="1" applyProtection="1">
      <alignment horizontal="center" vertical="center" shrinkToFit="1"/>
      <protection locked="0"/>
    </xf>
    <xf numFmtId="0" fontId="24" fillId="0" borderId="0" xfId="0" applyFont="1" applyAlignment="1" applyProtection="1">
      <alignment horizontal="right" vertical="center"/>
    </xf>
    <xf numFmtId="0" fontId="5" fillId="5" borderId="1" xfId="0" applyFont="1" applyFill="1" applyBorder="1" applyAlignment="1" applyProtection="1">
      <alignment horizontal="center" vertical="center" shrinkToFit="1"/>
      <protection locked="0"/>
    </xf>
    <xf numFmtId="0" fontId="3" fillId="0" borderId="6" xfId="0" applyFont="1" applyBorder="1" applyAlignment="1" applyProtection="1">
      <alignment horizontal="center" vertical="center" wrapText="1"/>
    </xf>
    <xf numFmtId="0" fontId="3" fillId="0" borderId="2" xfId="0" applyFont="1" applyFill="1" applyBorder="1" applyAlignment="1">
      <alignment horizontal="center" vertical="center"/>
    </xf>
    <xf numFmtId="0" fontId="19" fillId="0" borderId="6" xfId="0" applyFont="1" applyBorder="1" applyAlignment="1">
      <alignment horizontal="center" vertical="center" wrapText="1"/>
    </xf>
    <xf numFmtId="0" fontId="25" fillId="0" borderId="0" xfId="0" applyFont="1" applyAlignment="1">
      <alignment horizontal="right" vertical="center"/>
    </xf>
    <xf numFmtId="0" fontId="19" fillId="0" borderId="1" xfId="0" applyFont="1" applyBorder="1" applyAlignment="1">
      <alignment horizontal="left" vertical="center" wrapText="1"/>
    </xf>
    <xf numFmtId="0" fontId="14" fillId="0" borderId="2" xfId="0" applyFont="1" applyBorder="1" applyAlignment="1">
      <alignment horizontal="center" vertical="center"/>
    </xf>
    <xf numFmtId="0" fontId="14" fillId="2" borderId="2" xfId="0" applyFont="1" applyFill="1" applyBorder="1" applyAlignment="1">
      <alignment horizontal="center" vertical="center"/>
    </xf>
    <xf numFmtId="0" fontId="14" fillId="2" borderId="12" xfId="0" applyFont="1" applyFill="1" applyBorder="1">
      <alignment vertical="center"/>
    </xf>
    <xf numFmtId="0" fontId="26" fillId="0" borderId="0" xfId="0" applyFont="1" applyAlignment="1" applyProtection="1">
      <alignment horizontal="right" vertical="center"/>
    </xf>
    <xf numFmtId="0" fontId="27" fillId="0" borderId="0" xfId="0" applyFont="1" applyAlignment="1" applyProtection="1">
      <alignment horizontal="right" vertical="center"/>
    </xf>
    <xf numFmtId="0" fontId="14" fillId="0" borderId="0" xfId="0" applyFont="1" applyBorder="1" applyAlignment="1" applyProtection="1">
      <alignment horizontal="right" vertical="top"/>
    </xf>
    <xf numFmtId="0" fontId="14" fillId="2" borderId="0" xfId="0" applyFont="1" applyFill="1" applyBorder="1" applyAlignment="1" applyProtection="1">
      <alignment horizontal="center" vertical="center" wrapText="1"/>
    </xf>
    <xf numFmtId="0" fontId="14" fillId="2" borderId="0" xfId="0" applyFont="1" applyFill="1" applyBorder="1" applyAlignment="1" applyProtection="1">
      <alignment horizontal="left" vertical="center"/>
    </xf>
    <xf numFmtId="0" fontId="26" fillId="0" borderId="0" xfId="0" applyFont="1" applyProtection="1">
      <alignment vertical="center"/>
    </xf>
    <xf numFmtId="0" fontId="26" fillId="2" borderId="0" xfId="0" applyFont="1" applyFill="1" applyBorder="1" applyAlignment="1" applyProtection="1">
      <alignment horizontal="left" vertical="center" wrapText="1"/>
    </xf>
    <xf numFmtId="0" fontId="26" fillId="2" borderId="0" xfId="0" applyFont="1" applyFill="1" applyBorder="1" applyAlignment="1" applyProtection="1">
      <alignment horizontal="left" vertical="center"/>
    </xf>
    <xf numFmtId="0" fontId="0" fillId="0" borderId="1" xfId="0" applyNumberFormat="1" applyBorder="1">
      <alignment vertical="center"/>
    </xf>
    <xf numFmtId="38" fontId="14" fillId="3" borderId="1" xfId="8"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shrinkToFit="1"/>
      <protection locked="0"/>
    </xf>
    <xf numFmtId="180" fontId="14" fillId="3" borderId="1" xfId="8" applyNumberFormat="1" applyFont="1" applyFill="1" applyBorder="1" applyAlignment="1">
      <alignment horizontal="right" vertical="center" shrinkToFit="1"/>
    </xf>
    <xf numFmtId="177" fontId="14" fillId="5" borderId="1" xfId="6" applyNumberFormat="1" applyFont="1" applyFill="1" applyBorder="1" applyAlignment="1" applyProtection="1">
      <alignment horizontal="center" vertical="center" shrinkToFit="1"/>
      <protection locked="0"/>
    </xf>
    <xf numFmtId="177" fontId="3" fillId="5" borderId="1" xfId="0" applyNumberFormat="1" applyFont="1" applyFill="1" applyBorder="1" applyAlignment="1" applyProtection="1">
      <alignment horizontal="center" vertical="center" shrinkToFit="1"/>
      <protection locked="0"/>
    </xf>
    <xf numFmtId="38" fontId="3" fillId="3" borderId="1" xfId="8" applyFont="1" applyFill="1" applyBorder="1" applyAlignment="1" applyProtection="1">
      <alignment horizontal="right" vertical="center" shrinkToFit="1"/>
    </xf>
    <xf numFmtId="177" fontId="3" fillId="5" borderId="1" xfId="6" applyNumberFormat="1" applyFont="1" applyFill="1" applyBorder="1" applyAlignment="1" applyProtection="1">
      <alignment horizontal="center" vertical="center" shrinkToFit="1"/>
      <protection locked="0"/>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38" fontId="14" fillId="0" borderId="1" xfId="8" applyFont="1" applyBorder="1" applyAlignment="1">
      <alignment horizontal="right" vertical="center" shrinkToFit="1"/>
    </xf>
    <xf numFmtId="180" fontId="14" fillId="0" borderId="1" xfId="8" applyNumberFormat="1" applyFont="1" applyFill="1" applyBorder="1" applyAlignment="1" applyProtection="1">
      <alignment horizontal="right" vertical="center" shrinkToFit="1"/>
      <protection locked="0"/>
    </xf>
    <xf numFmtId="179" fontId="3" fillId="5" borderId="1" xfId="0" applyNumberFormat="1" applyFont="1" applyFill="1" applyBorder="1" applyAlignment="1" applyProtection="1">
      <alignment horizontal="center" vertical="center" shrinkToFit="1"/>
      <protection locked="0"/>
    </xf>
    <xf numFmtId="38" fontId="3" fillId="5" borderId="1" xfId="8" applyFont="1" applyFill="1" applyBorder="1" applyAlignment="1" applyProtection="1">
      <alignment vertical="center" shrinkToFit="1"/>
      <protection locked="0"/>
    </xf>
    <xf numFmtId="38" fontId="3" fillId="3" borderId="1" xfId="8" applyFont="1" applyFill="1" applyBorder="1" applyAlignment="1" applyProtection="1">
      <alignment vertical="center" shrinkToFit="1"/>
    </xf>
    <xf numFmtId="178" fontId="14" fillId="5" borderId="1" xfId="0" applyNumberFormat="1" applyFont="1" applyFill="1" applyBorder="1" applyAlignment="1" applyProtection="1">
      <alignment vertical="center" shrinkToFit="1"/>
      <protection locked="0"/>
    </xf>
    <xf numFmtId="0" fontId="14" fillId="5" borderId="1" xfId="0" applyFont="1" applyFill="1" applyBorder="1" applyAlignment="1" applyProtection="1">
      <alignment horizontal="left" vertical="center" shrinkToFit="1"/>
      <protection locked="0"/>
    </xf>
    <xf numFmtId="0" fontId="14" fillId="2" borderId="3" xfId="0" applyFont="1" applyFill="1" applyBorder="1" applyAlignment="1" applyProtection="1">
      <alignment horizontal="center" vertical="center" shrinkToFit="1"/>
    </xf>
    <xf numFmtId="178" fontId="14" fillId="3" borderId="1" xfId="0" applyNumberFormat="1" applyFont="1" applyFill="1" applyBorder="1" applyAlignment="1" applyProtection="1">
      <alignment vertical="center" shrinkToFit="1"/>
    </xf>
    <xf numFmtId="0" fontId="14" fillId="2" borderId="1" xfId="0" applyFont="1" applyFill="1" applyBorder="1" applyAlignment="1" applyProtection="1">
      <alignment horizontal="left" vertical="center" shrinkToFit="1"/>
    </xf>
    <xf numFmtId="0" fontId="14" fillId="3" borderId="1"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xf>
    <xf numFmtId="38" fontId="14" fillId="5" borderId="1" xfId="8" applyFont="1" applyFill="1" applyBorder="1" applyAlignment="1" applyProtection="1">
      <alignment horizontal="right" vertical="center" shrinkToFit="1"/>
      <protection locked="0"/>
    </xf>
    <xf numFmtId="38" fontId="3" fillId="5" borderId="1" xfId="8" applyFont="1" applyFill="1" applyBorder="1" applyAlignment="1" applyProtection="1">
      <alignment horizontal="right" vertical="center" shrinkToFit="1"/>
      <protection locked="0"/>
    </xf>
    <xf numFmtId="0" fontId="14" fillId="0" borderId="6" xfId="0" applyFont="1" applyFill="1" applyBorder="1" applyAlignment="1">
      <alignment horizontal="center" vertical="center" wrapText="1"/>
    </xf>
    <xf numFmtId="180" fontId="14" fillId="3" borderId="1" xfId="8" applyNumberFormat="1" applyFont="1" applyFill="1" applyBorder="1" applyAlignment="1">
      <alignment vertical="center" shrinkToFit="1"/>
    </xf>
    <xf numFmtId="0" fontId="14" fillId="0" borderId="0" xfId="0" applyFont="1" applyFill="1" applyBorder="1" applyAlignment="1">
      <alignment horizontal="center" vertical="center" shrinkToFit="1"/>
    </xf>
    <xf numFmtId="38" fontId="14" fillId="0" borderId="0" xfId="8" applyFont="1" applyFill="1" applyBorder="1" applyAlignment="1">
      <alignment horizontal="right" vertical="center" shrinkToFit="1"/>
    </xf>
    <xf numFmtId="0" fontId="14" fillId="0" borderId="0" xfId="0" applyFont="1" applyFill="1" applyAlignment="1">
      <alignment vertical="center" shrinkToFit="1"/>
    </xf>
    <xf numFmtId="38" fontId="14" fillId="0" borderId="0" xfId="8" applyFont="1" applyFill="1" applyAlignment="1">
      <alignment horizontal="right" vertical="center" shrinkToFit="1"/>
    </xf>
    <xf numFmtId="38" fontId="14" fillId="0" borderId="0" xfId="8" applyFont="1" applyFill="1" applyAlignment="1">
      <alignment horizontal="right" vertical="center"/>
    </xf>
    <xf numFmtId="38" fontId="14" fillId="0" borderId="1" xfId="8" applyFont="1" applyBorder="1" applyAlignment="1">
      <alignment horizontal="center" vertical="center" wrapText="1"/>
    </xf>
    <xf numFmtId="38" fontId="14" fillId="0" borderId="1" xfId="8" applyFont="1" applyBorder="1" applyAlignment="1">
      <alignment horizontal="center" vertical="center"/>
    </xf>
    <xf numFmtId="182" fontId="14" fillId="3" borderId="1" xfId="8" applyNumberFormat="1" applyFont="1" applyFill="1" applyBorder="1" applyAlignment="1">
      <alignment vertical="center" shrinkToFit="1"/>
    </xf>
    <xf numFmtId="182" fontId="14" fillId="3" borderId="1" xfId="0" applyNumberFormat="1" applyFont="1" applyFill="1" applyBorder="1" applyAlignment="1">
      <alignment vertical="center" shrinkToFit="1"/>
    </xf>
    <xf numFmtId="0" fontId="11" fillId="0" borderId="0" xfId="0" applyFont="1" applyFill="1">
      <alignment vertical="center"/>
    </xf>
    <xf numFmtId="0" fontId="14" fillId="5" borderId="5" xfId="0" applyFont="1" applyFill="1" applyBorder="1" applyAlignment="1" applyProtection="1">
      <alignment horizontal="center" vertical="center" shrinkToFit="1"/>
      <protection locked="0"/>
    </xf>
    <xf numFmtId="179" fontId="14" fillId="5" borderId="1" xfId="0" applyNumberFormat="1" applyFont="1" applyFill="1" applyBorder="1" applyAlignment="1" applyProtection="1">
      <alignment horizontal="center" vertical="center" shrinkToFit="1"/>
      <protection locked="0"/>
    </xf>
    <xf numFmtId="178" fontId="14" fillId="3" borderId="1" xfId="0" applyNumberFormat="1" applyFont="1" applyFill="1" applyBorder="1" applyAlignment="1">
      <alignment vertical="center" shrinkToFit="1"/>
    </xf>
    <xf numFmtId="0" fontId="14" fillId="0" borderId="0" xfId="0" applyFont="1" applyFill="1" applyAlignment="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right" vertical="top"/>
    </xf>
    <xf numFmtId="0" fontId="31" fillId="0" borderId="0" xfId="0" applyFont="1">
      <alignment vertical="center"/>
    </xf>
    <xf numFmtId="0" fontId="3" fillId="0" borderId="14" xfId="0" applyFont="1" applyBorder="1" applyAlignment="1" applyProtection="1">
      <alignment vertical="center" shrinkToFit="1"/>
    </xf>
    <xf numFmtId="14" fontId="3" fillId="0" borderId="14" xfId="0" applyNumberFormat="1" applyFont="1" applyBorder="1" applyAlignment="1" applyProtection="1">
      <alignment vertical="center" shrinkToFit="1"/>
    </xf>
    <xf numFmtId="0" fontId="3" fillId="5" borderId="1" xfId="0" applyFont="1" applyFill="1" applyBorder="1" applyAlignment="1" applyProtection="1">
      <alignment horizontal="center" vertical="center" shrinkToFit="1"/>
      <protection locked="0"/>
    </xf>
    <xf numFmtId="0" fontId="14" fillId="5" borderId="1" xfId="0" applyFont="1" applyFill="1" applyBorder="1" applyAlignment="1" applyProtection="1">
      <alignment horizontal="center" vertical="center" shrinkToFit="1"/>
      <protection locked="0"/>
    </xf>
    <xf numFmtId="0" fontId="3" fillId="0" borderId="1" xfId="0" applyFont="1" applyBorder="1">
      <alignment vertical="center"/>
    </xf>
    <xf numFmtId="0" fontId="3" fillId="0" borderId="1" xfId="0" applyFont="1" applyBorder="1" applyProtection="1">
      <alignment vertical="center"/>
    </xf>
    <xf numFmtId="0" fontId="3" fillId="0" borderId="1" xfId="0" applyFont="1" applyBorder="1" applyAlignment="1" applyProtection="1">
      <alignment vertical="center"/>
    </xf>
    <xf numFmtId="0" fontId="14" fillId="0" borderId="1" xfId="0" applyFont="1" applyBorder="1">
      <alignment vertical="center"/>
    </xf>
    <xf numFmtId="0" fontId="26" fillId="0" borderId="0" xfId="0" applyFont="1">
      <alignment vertical="center"/>
    </xf>
    <xf numFmtId="0" fontId="3" fillId="5" borderId="1" xfId="0" applyFont="1" applyFill="1" applyBorder="1" applyAlignment="1" applyProtection="1">
      <alignment horizontal="center" vertical="center" shrinkToFit="1"/>
      <protection locked="0"/>
    </xf>
    <xf numFmtId="0" fontId="14" fillId="5" borderId="1" xfId="0" applyFont="1" applyFill="1" applyBorder="1" applyAlignment="1" applyProtection="1">
      <alignment horizontal="center" vertical="center" shrinkToFit="1"/>
      <protection locked="0"/>
    </xf>
    <xf numFmtId="0" fontId="14"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vertical="center" shrinkToFit="1"/>
      <protection locked="0"/>
    </xf>
    <xf numFmtId="0" fontId="14" fillId="5" borderId="1" xfId="0" applyFont="1" applyFill="1" applyBorder="1" applyAlignment="1" applyProtection="1">
      <alignment vertical="center" shrinkToFit="1"/>
      <protection locked="0"/>
    </xf>
    <xf numFmtId="176" fontId="0" fillId="0" borderId="0" xfId="0" applyNumberFormat="1" applyFill="1" applyBorder="1">
      <alignment vertical="center"/>
    </xf>
    <xf numFmtId="0" fontId="0" fillId="0" borderId="1" xfId="0" applyFill="1" applyBorder="1">
      <alignment vertical="center"/>
    </xf>
    <xf numFmtId="0" fontId="19" fillId="0" borderId="6" xfId="0" applyFont="1" applyBorder="1" applyAlignment="1">
      <alignment horizontal="center" vertical="center" wrapText="1"/>
    </xf>
    <xf numFmtId="0" fontId="3" fillId="3" borderId="1" xfId="0" applyNumberFormat="1" applyFont="1" applyFill="1" applyBorder="1" applyAlignment="1" applyProtection="1">
      <alignment horizontal="center" vertical="center" shrinkToFit="1"/>
    </xf>
    <xf numFmtId="0" fontId="3" fillId="3" borderId="1" xfId="0" applyNumberFormat="1" applyFont="1" applyFill="1" applyBorder="1" applyAlignment="1">
      <alignment horizontal="center" vertical="center" shrinkToFit="1"/>
    </xf>
    <xf numFmtId="176" fontId="3" fillId="3" borderId="1" xfId="0" applyNumberFormat="1" applyFont="1" applyFill="1" applyBorder="1" applyAlignment="1">
      <alignment horizontal="center" vertical="center" shrinkToFit="1"/>
    </xf>
    <xf numFmtId="181" fontId="3" fillId="3" borderId="1" xfId="0" applyNumberFormat="1" applyFont="1" applyFill="1" applyBorder="1" applyAlignment="1">
      <alignment horizontal="center" vertical="center" shrinkToFit="1"/>
    </xf>
    <xf numFmtId="0" fontId="9" fillId="0" borderId="0" xfId="0" applyFont="1" applyAlignment="1">
      <alignment horizontal="center" vertical="center"/>
    </xf>
    <xf numFmtId="0" fontId="32" fillId="0" borderId="0" xfId="0" applyFont="1" applyAlignment="1">
      <alignment vertical="top"/>
    </xf>
    <xf numFmtId="0" fontId="37" fillId="0" borderId="0" xfId="0" applyFont="1" applyFill="1" applyAlignment="1">
      <alignment horizontal="left" vertical="top"/>
    </xf>
    <xf numFmtId="0" fontId="32" fillId="0" borderId="0" xfId="0" applyFont="1" applyFill="1" applyAlignment="1">
      <alignment vertical="top" shrinkToFit="1"/>
    </xf>
    <xf numFmtId="0" fontId="32" fillId="0" borderId="0" xfId="0" applyFont="1" applyFill="1" applyAlignment="1">
      <alignment vertical="top"/>
    </xf>
    <xf numFmtId="0" fontId="32" fillId="0" borderId="0" xfId="0" applyFont="1" applyAlignment="1">
      <alignment vertical="top" shrinkToFit="1"/>
    </xf>
    <xf numFmtId="14" fontId="34" fillId="0" borderId="0" xfId="0" applyNumberFormat="1" applyFont="1" applyFill="1" applyAlignment="1">
      <alignment horizontal="right" vertical="top" wrapText="1"/>
    </xf>
    <xf numFmtId="0" fontId="33" fillId="4" borderId="1" xfId="0" applyFont="1" applyFill="1" applyBorder="1" applyAlignment="1">
      <alignment horizontal="center" vertical="top" wrapText="1"/>
    </xf>
    <xf numFmtId="0" fontId="33" fillId="4" borderId="1" xfId="0" applyFont="1" applyFill="1" applyBorder="1" applyAlignment="1">
      <alignment horizontal="center" vertical="top" shrinkToFit="1"/>
    </xf>
    <xf numFmtId="0" fontId="37" fillId="4" borderId="1" xfId="0" applyFont="1" applyFill="1" applyBorder="1" applyAlignment="1">
      <alignment horizontal="center" vertical="top" wrapText="1"/>
    </xf>
    <xf numFmtId="0" fontId="32" fillId="0" borderId="1" xfId="0" applyFont="1" applyFill="1" applyBorder="1" applyAlignment="1">
      <alignment vertical="top"/>
    </xf>
    <xf numFmtId="0" fontId="32" fillId="0" borderId="1" xfId="1" applyFont="1" applyFill="1" applyBorder="1" applyAlignment="1">
      <alignment horizontal="left" vertical="top" shrinkToFit="1"/>
    </xf>
    <xf numFmtId="0" fontId="32" fillId="2" borderId="1" xfId="1" applyFont="1" applyFill="1" applyBorder="1" applyAlignment="1">
      <alignment horizontal="left" vertical="top" shrinkToFit="1"/>
    </xf>
    <xf numFmtId="0" fontId="32" fillId="0" borderId="1" xfId="0" applyFont="1" applyFill="1" applyBorder="1" applyAlignment="1">
      <alignment horizontal="left" vertical="top" shrinkToFit="1"/>
    </xf>
    <xf numFmtId="0" fontId="32" fillId="0" borderId="1" xfId="1" applyFont="1" applyFill="1" applyBorder="1" applyAlignment="1">
      <alignment horizontal="center" vertical="top" shrinkToFit="1"/>
    </xf>
    <xf numFmtId="0" fontId="32" fillId="0" borderId="0" xfId="0" applyFont="1" applyFill="1" applyAlignment="1">
      <alignment horizontal="center" vertical="top"/>
    </xf>
    <xf numFmtId="0" fontId="38" fillId="0" borderId="1" xfId="1" applyFont="1" applyFill="1" applyBorder="1" applyAlignment="1">
      <alignment horizontal="left" vertical="top" shrinkToFit="1"/>
    </xf>
    <xf numFmtId="0" fontId="32" fillId="2" borderId="1" xfId="0" applyFont="1" applyFill="1" applyBorder="1" applyAlignment="1">
      <alignment horizontal="left" vertical="top" shrinkToFit="1"/>
    </xf>
    <xf numFmtId="0" fontId="32" fillId="0" borderId="1" xfId="0" applyFont="1" applyFill="1" applyBorder="1" applyAlignment="1">
      <alignment horizontal="center" vertical="top" shrinkToFit="1"/>
    </xf>
    <xf numFmtId="0" fontId="38" fillId="0" borderId="1" xfId="0" applyFont="1" applyFill="1" applyBorder="1" applyAlignment="1">
      <alignment horizontal="left" vertical="top" shrinkToFit="1"/>
    </xf>
    <xf numFmtId="0" fontId="39" fillId="0" borderId="1" xfId="0" applyFont="1" applyBorder="1" applyAlignment="1">
      <alignment vertical="top"/>
    </xf>
    <xf numFmtId="0" fontId="32" fillId="0" borderId="1" xfId="0" applyFont="1" applyBorder="1" applyAlignment="1">
      <alignment vertical="top"/>
    </xf>
    <xf numFmtId="0" fontId="32" fillId="0" borderId="1" xfId="1" applyFont="1" applyFill="1" applyBorder="1" applyAlignment="1">
      <alignment vertical="top" shrinkToFit="1"/>
    </xf>
    <xf numFmtId="0" fontId="40" fillId="2" borderId="1" xfId="0" applyFont="1" applyFill="1" applyBorder="1" applyAlignment="1">
      <alignment horizontal="left" vertical="top" wrapText="1" shrinkToFit="1"/>
    </xf>
    <xf numFmtId="0" fontId="32" fillId="0" borderId="1" xfId="0" applyFont="1" applyFill="1" applyBorder="1" applyAlignment="1">
      <alignment vertical="top" shrinkToFit="1"/>
    </xf>
    <xf numFmtId="0" fontId="32" fillId="2" borderId="1" xfId="0" applyFont="1" applyFill="1" applyBorder="1" applyAlignment="1">
      <alignment vertical="top" shrinkToFit="1"/>
    </xf>
    <xf numFmtId="0" fontId="32" fillId="2" borderId="1" xfId="0" applyFont="1" applyFill="1" applyBorder="1" applyAlignment="1">
      <alignment horizontal="center" vertical="top" shrinkToFit="1"/>
    </xf>
    <xf numFmtId="0" fontId="38" fillId="2" borderId="1" xfId="0" applyFont="1" applyFill="1" applyBorder="1" applyAlignment="1">
      <alignment horizontal="left" vertical="top" shrinkToFit="1"/>
    </xf>
    <xf numFmtId="0" fontId="32" fillId="2" borderId="1" xfId="1" applyFont="1" applyFill="1" applyBorder="1" applyAlignment="1">
      <alignment horizontal="center" vertical="top" shrinkToFit="1"/>
    </xf>
    <xf numFmtId="0" fontId="38" fillId="2" borderId="1" xfId="1" applyFont="1" applyFill="1" applyBorder="1" applyAlignment="1">
      <alignment horizontal="left" vertical="top" shrinkToFit="1"/>
    </xf>
    <xf numFmtId="0" fontId="32" fillId="0" borderId="1" xfId="0" applyFont="1" applyBorder="1" applyAlignment="1">
      <alignment horizontal="left" vertical="top" shrinkToFit="1"/>
    </xf>
    <xf numFmtId="0" fontId="32" fillId="0" borderId="1" xfId="0" applyFont="1" applyBorder="1" applyAlignment="1">
      <alignment vertical="top" shrinkToFit="1"/>
    </xf>
    <xf numFmtId="0" fontId="32" fillId="0" borderId="1" xfId="11" applyFont="1" applyBorder="1" applyAlignment="1">
      <alignment vertical="top" shrinkToFit="1"/>
    </xf>
    <xf numFmtId="0" fontId="32" fillId="0" borderId="1" xfId="1" applyFont="1" applyBorder="1" applyAlignment="1">
      <alignment horizontal="center" vertical="top" shrinkToFit="1"/>
    </xf>
    <xf numFmtId="0" fontId="38" fillId="0" borderId="1" xfId="0" applyFont="1" applyBorder="1" applyAlignment="1">
      <alignment horizontal="left" vertical="top" shrinkToFit="1"/>
    </xf>
    <xf numFmtId="0" fontId="32" fillId="0" borderId="1" xfId="0" applyFont="1" applyBorder="1" applyAlignment="1">
      <alignment horizontal="center" vertical="top"/>
    </xf>
    <xf numFmtId="0" fontId="32" fillId="0" borderId="1" xfId="0" applyFont="1" applyFill="1" applyBorder="1" applyAlignment="1">
      <alignment horizontal="center" vertical="top"/>
    </xf>
    <xf numFmtId="0" fontId="32" fillId="2" borderId="1" xfId="0" applyFont="1" applyFill="1" applyBorder="1" applyAlignment="1">
      <alignment horizontal="center" vertical="top"/>
    </xf>
    <xf numFmtId="0" fontId="41" fillId="2" borderId="1" xfId="0" applyFont="1" applyFill="1" applyBorder="1" applyAlignment="1">
      <alignment horizontal="left" vertical="top" wrapText="1" shrinkToFit="1"/>
    </xf>
    <xf numFmtId="0" fontId="32" fillId="0" borderId="1" xfId="1" applyFont="1" applyBorder="1" applyAlignment="1">
      <alignment vertical="top" shrinkToFit="1"/>
    </xf>
    <xf numFmtId="0" fontId="32" fillId="2" borderId="1" xfId="11" applyFont="1" applyFill="1" applyBorder="1" applyAlignment="1">
      <alignment vertical="top" shrinkToFit="1"/>
    </xf>
    <xf numFmtId="0" fontId="32" fillId="2" borderId="1" xfId="0" applyFont="1" applyFill="1" applyBorder="1" applyAlignment="1">
      <alignment vertical="top" wrapText="1"/>
    </xf>
    <xf numFmtId="0" fontId="32" fillId="0" borderId="1" xfId="5" applyFont="1" applyBorder="1" applyAlignment="1">
      <alignment vertical="top" shrinkToFit="1"/>
    </xf>
    <xf numFmtId="0" fontId="32" fillId="2" borderId="1" xfId="5" applyFont="1" applyFill="1" applyBorder="1" applyAlignment="1">
      <alignment vertical="top" shrinkToFit="1"/>
    </xf>
    <xf numFmtId="0" fontId="32" fillId="0" borderId="1" xfId="5" applyFont="1" applyFill="1" applyBorder="1" applyAlignment="1">
      <alignment horizontal="center" vertical="top"/>
    </xf>
    <xf numFmtId="0" fontId="32" fillId="0" borderId="1" xfId="5" applyFont="1" applyFill="1" applyBorder="1" applyAlignment="1">
      <alignment horizontal="left" vertical="top" shrinkToFit="1"/>
    </xf>
    <xf numFmtId="0" fontId="38" fillId="0" borderId="1" xfId="5" applyFont="1" applyFill="1" applyBorder="1" applyAlignment="1">
      <alignment horizontal="left" vertical="top" shrinkToFit="1"/>
    </xf>
    <xf numFmtId="0" fontId="32" fillId="2" borderId="1" xfId="0" applyFont="1" applyFill="1" applyBorder="1" applyAlignment="1">
      <alignment vertical="top"/>
    </xf>
    <xf numFmtId="0" fontId="32" fillId="0" borderId="1" xfId="4" applyFont="1" applyFill="1" applyBorder="1" applyAlignment="1">
      <alignment vertical="top" shrinkToFit="1"/>
    </xf>
    <xf numFmtId="0" fontId="32" fillId="2" borderId="1" xfId="4" applyFont="1" applyFill="1" applyBorder="1" applyAlignment="1">
      <alignment vertical="top"/>
    </xf>
    <xf numFmtId="0" fontId="32" fillId="0" borderId="1" xfId="4" applyFont="1" applyFill="1" applyBorder="1" applyAlignment="1">
      <alignment horizontal="center" vertical="top"/>
    </xf>
    <xf numFmtId="0" fontId="32" fillId="0" borderId="1" xfId="4" applyFont="1" applyFill="1" applyBorder="1" applyAlignment="1">
      <alignment horizontal="left" vertical="top" shrinkToFit="1"/>
    </xf>
    <xf numFmtId="0" fontId="38" fillId="0" borderId="1" xfId="4" applyFont="1" applyFill="1" applyBorder="1" applyAlignment="1">
      <alignment horizontal="left" vertical="top" shrinkToFit="1"/>
    </xf>
    <xf numFmtId="0" fontId="32" fillId="0" borderId="1" xfId="3" applyFont="1" applyBorder="1" applyAlignment="1">
      <alignment vertical="top" shrinkToFit="1"/>
    </xf>
    <xf numFmtId="0" fontId="32" fillId="2" borderId="1" xfId="3" applyFont="1" applyFill="1" applyBorder="1" applyAlignment="1">
      <alignment vertical="top" shrinkToFit="1"/>
    </xf>
    <xf numFmtId="0" fontId="32" fillId="0" borderId="1" xfId="3" applyFont="1" applyBorder="1" applyAlignment="1">
      <alignment horizontal="center" vertical="top"/>
    </xf>
    <xf numFmtId="0" fontId="32" fillId="0" borderId="1" xfId="3" applyFont="1" applyFill="1" applyBorder="1" applyAlignment="1">
      <alignment horizontal="left" vertical="top" shrinkToFit="1"/>
    </xf>
    <xf numFmtId="0" fontId="38" fillId="0" borderId="1" xfId="3" applyFont="1" applyFill="1" applyBorder="1" applyAlignment="1">
      <alignment horizontal="left" vertical="top" shrinkToFit="1"/>
    </xf>
    <xf numFmtId="0" fontId="32" fillId="0" borderId="1" xfId="2" applyFont="1" applyFill="1" applyBorder="1" applyAlignment="1">
      <alignment vertical="top" shrinkToFit="1"/>
    </xf>
    <xf numFmtId="0" fontId="32" fillId="2" borderId="1" xfId="2" applyFont="1" applyFill="1" applyBorder="1" applyAlignment="1">
      <alignment vertical="top" shrinkToFit="1"/>
    </xf>
    <xf numFmtId="0" fontId="32" fillId="0" borderId="1" xfId="2" applyFont="1" applyFill="1" applyBorder="1" applyAlignment="1">
      <alignment horizontal="center" vertical="top"/>
    </xf>
    <xf numFmtId="0" fontId="32" fillId="0" borderId="1" xfId="2" applyFont="1" applyFill="1" applyBorder="1" applyAlignment="1">
      <alignment horizontal="left" vertical="top" shrinkToFit="1"/>
    </xf>
    <xf numFmtId="0" fontId="38" fillId="0" borderId="1" xfId="2" applyFont="1" applyFill="1" applyBorder="1" applyAlignment="1">
      <alignment horizontal="left" vertical="top" shrinkToFit="1"/>
    </xf>
    <xf numFmtId="0" fontId="32" fillId="0" borderId="1" xfId="7" applyFont="1" applyFill="1" applyBorder="1" applyAlignment="1">
      <alignment vertical="top" shrinkToFit="1"/>
    </xf>
    <xf numFmtId="0" fontId="32" fillId="2" borderId="1" xfId="7" applyFont="1" applyFill="1" applyBorder="1" applyAlignment="1">
      <alignment vertical="top" shrinkToFit="1"/>
    </xf>
    <xf numFmtId="0" fontId="32" fillId="0" borderId="1" xfId="7" applyFont="1" applyFill="1" applyBorder="1" applyAlignment="1">
      <alignment horizontal="center" vertical="top"/>
    </xf>
    <xf numFmtId="0" fontId="32" fillId="0" borderId="1" xfId="7" applyFont="1" applyFill="1" applyBorder="1" applyAlignment="1">
      <alignment horizontal="left" vertical="top" shrinkToFit="1"/>
    </xf>
    <xf numFmtId="0" fontId="38" fillId="0" borderId="1" xfId="7" applyFont="1" applyFill="1" applyBorder="1" applyAlignment="1">
      <alignment horizontal="left" vertical="top" shrinkToFit="1"/>
    </xf>
    <xf numFmtId="0" fontId="32" fillId="0" borderId="1" xfId="9" applyFont="1" applyBorder="1" applyAlignment="1">
      <alignment vertical="top" shrinkToFit="1"/>
    </xf>
    <xf numFmtId="0" fontId="32" fillId="2" borderId="1" xfId="9" applyFont="1" applyFill="1" applyBorder="1" applyAlignment="1">
      <alignment vertical="top"/>
    </xf>
    <xf numFmtId="0" fontId="42" fillId="0" borderId="1" xfId="0" applyFont="1" applyBorder="1" applyAlignment="1">
      <alignment horizontal="left" vertical="top" shrinkToFit="1"/>
    </xf>
    <xf numFmtId="0" fontId="32" fillId="0" borderId="1" xfId="10" applyFont="1" applyBorder="1" applyAlignment="1">
      <alignment vertical="top" shrinkToFit="1"/>
    </xf>
    <xf numFmtId="0" fontId="32" fillId="2" borderId="1" xfId="10" applyFont="1" applyFill="1" applyBorder="1" applyAlignment="1">
      <alignment vertical="top" shrinkToFit="1"/>
    </xf>
    <xf numFmtId="0" fontId="32" fillId="0" borderId="1" xfId="10" applyFont="1" applyFill="1" applyBorder="1" applyAlignment="1">
      <alignment horizontal="center" vertical="top"/>
    </xf>
    <xf numFmtId="0" fontId="32" fillId="0" borderId="1" xfId="10" applyFont="1" applyFill="1" applyBorder="1" applyAlignment="1">
      <alignment vertical="top" shrinkToFit="1"/>
    </xf>
    <xf numFmtId="0" fontId="38" fillId="0" borderId="1" xfId="10" applyFont="1" applyFill="1" applyBorder="1" applyAlignment="1">
      <alignment vertical="top" shrinkToFit="1"/>
    </xf>
    <xf numFmtId="0" fontId="32" fillId="0" borderId="1" xfId="11" applyFont="1" applyBorder="1" applyAlignment="1">
      <alignment horizontal="center" vertical="top"/>
    </xf>
    <xf numFmtId="0" fontId="38" fillId="0" borderId="1" xfId="11" applyFont="1" applyBorder="1" applyAlignment="1">
      <alignment vertical="top" shrinkToFit="1"/>
    </xf>
    <xf numFmtId="0" fontId="32" fillId="0" borderId="1" xfId="11" applyFont="1" applyBorder="1" applyAlignment="1">
      <alignment horizontal="left" vertical="top" shrinkToFit="1"/>
    </xf>
    <xf numFmtId="0" fontId="38" fillId="0" borderId="1" xfId="11" applyFont="1" applyBorder="1" applyAlignment="1">
      <alignment horizontal="left" vertical="top" shrinkToFit="1"/>
    </xf>
    <xf numFmtId="0" fontId="41" fillId="0" borderId="1" xfId="11" applyFont="1" applyBorder="1" applyAlignment="1">
      <alignment horizontal="left" vertical="top" shrinkToFit="1"/>
    </xf>
    <xf numFmtId="0" fontId="32" fillId="0" borderId="1" xfId="1" applyFont="1" applyBorder="1" applyAlignment="1">
      <alignment vertical="top"/>
    </xf>
    <xf numFmtId="0" fontId="32" fillId="0" borderId="1" xfId="11" applyFont="1" applyBorder="1" applyAlignment="1">
      <alignment horizontal="center" vertical="top" shrinkToFit="1"/>
    </xf>
    <xf numFmtId="0" fontId="32" fillId="0" borderId="1" xfId="1" applyFont="1" applyBorder="1" applyAlignment="1">
      <alignment horizontal="right" vertical="top" shrinkToFit="1"/>
    </xf>
    <xf numFmtId="0" fontId="32" fillId="0" borderId="1" xfId="1" applyFont="1" applyBorder="1" applyAlignment="1">
      <alignment horizontal="left" vertical="top" shrinkToFit="1"/>
    </xf>
    <xf numFmtId="0" fontId="32" fillId="2" borderId="1" xfId="11" applyFont="1" applyFill="1" applyBorder="1" applyAlignment="1">
      <alignment horizontal="left" vertical="top" shrinkToFit="1"/>
    </xf>
    <xf numFmtId="0" fontId="32" fillId="0" borderId="1" xfId="12" applyFont="1" applyBorder="1" applyAlignment="1" applyProtection="1">
      <alignment vertical="top" shrinkToFit="1"/>
      <protection locked="0"/>
    </xf>
    <xf numFmtId="0" fontId="32" fillId="0" borderId="1" xfId="12" applyFont="1" applyBorder="1" applyAlignment="1" applyProtection="1">
      <alignment horizontal="center" vertical="top"/>
      <protection locked="0"/>
    </xf>
    <xf numFmtId="0" fontId="32" fillId="0" borderId="1" xfId="12" applyFont="1" applyBorder="1" applyAlignment="1" applyProtection="1">
      <alignment vertical="top"/>
      <protection locked="0"/>
    </xf>
    <xf numFmtId="0" fontId="32" fillId="0" borderId="1" xfId="12" applyFont="1" applyBorder="1" applyAlignment="1" applyProtection="1">
      <alignment horizontal="left" vertical="top" shrinkToFit="1"/>
      <protection locked="0"/>
    </xf>
    <xf numFmtId="0" fontId="38" fillId="0" borderId="1" xfId="0" applyFont="1" applyBorder="1" applyAlignment="1">
      <alignment vertical="top"/>
    </xf>
    <xf numFmtId="0" fontId="32" fillId="0" borderId="1" xfId="0" applyFont="1" applyBorder="1" applyAlignment="1">
      <alignment vertical="top" wrapText="1"/>
    </xf>
    <xf numFmtId="0" fontId="43" fillId="0" borderId="1" xfId="0" applyFont="1" applyBorder="1" applyAlignment="1">
      <alignment vertical="top"/>
    </xf>
    <xf numFmtId="0" fontId="32" fillId="0" borderId="1" xfId="0" applyFont="1" applyBorder="1" applyAlignment="1">
      <alignment vertical="top" wrapText="1" shrinkToFit="1"/>
    </xf>
    <xf numFmtId="0" fontId="43" fillId="0" borderId="1" xfId="0" applyFont="1" applyBorder="1" applyAlignment="1">
      <alignment vertical="top" shrinkToFit="1"/>
    </xf>
    <xf numFmtId="0" fontId="32" fillId="0" borderId="1" xfId="13" applyFont="1" applyBorder="1" applyAlignment="1" applyProtection="1">
      <alignment vertical="top"/>
      <protection locked="0"/>
    </xf>
    <xf numFmtId="0" fontId="32" fillId="0" borderId="1" xfId="0" applyFont="1" applyBorder="1" applyAlignment="1" applyProtection="1">
      <alignment vertical="top"/>
      <protection locked="0"/>
    </xf>
    <xf numFmtId="0" fontId="44" fillId="0" borderId="1" xfId="0" applyFont="1" applyBorder="1" applyAlignment="1">
      <alignment horizontal="justify" vertical="top"/>
    </xf>
    <xf numFmtId="0" fontId="44" fillId="0" borderId="1" xfId="0" applyFont="1" applyBorder="1" applyAlignment="1">
      <alignment vertical="top"/>
    </xf>
    <xf numFmtId="0" fontId="14" fillId="2" borderId="0" xfId="0" applyFont="1" applyFill="1" applyBorder="1">
      <alignment vertical="center"/>
    </xf>
    <xf numFmtId="0" fontId="14" fillId="2" borderId="0" xfId="0" applyFont="1" applyFill="1" applyBorder="1" applyAlignment="1" applyProtection="1">
      <alignment horizontal="center" vertical="center" shrinkToFit="1"/>
      <protection locked="0"/>
    </xf>
    <xf numFmtId="179" fontId="14" fillId="2" borderId="0" xfId="0" applyNumberFormat="1" applyFont="1" applyFill="1" applyBorder="1" applyAlignment="1" applyProtection="1">
      <alignment horizontal="center" vertical="center" shrinkToFit="1"/>
      <protection locked="0"/>
    </xf>
    <xf numFmtId="177" fontId="14" fillId="2" borderId="0" xfId="0" applyNumberFormat="1" applyFont="1" applyFill="1" applyBorder="1" applyAlignment="1" applyProtection="1">
      <alignment horizontal="center" vertical="center" shrinkToFit="1"/>
      <protection locked="0"/>
    </xf>
    <xf numFmtId="178" fontId="14" fillId="2" borderId="0" xfId="0" applyNumberFormat="1" applyFont="1" applyFill="1" applyBorder="1" applyAlignment="1" applyProtection="1">
      <alignment vertical="center" shrinkToFit="1"/>
      <protection locked="0"/>
    </xf>
    <xf numFmtId="0" fontId="14" fillId="5" borderId="1" xfId="0" applyFont="1" applyFill="1" applyBorder="1" applyAlignment="1" applyProtection="1">
      <alignment horizontal="center" vertical="center" shrinkToFit="1"/>
      <protection locked="0"/>
    </xf>
    <xf numFmtId="14" fontId="14" fillId="5" borderId="1" xfId="0" applyNumberFormat="1" applyFont="1" applyFill="1" applyBorder="1" applyAlignment="1" applyProtection="1">
      <alignment horizontal="center" vertical="center" shrinkToFit="1"/>
      <protection locked="0"/>
    </xf>
    <xf numFmtId="0" fontId="30" fillId="0" borderId="0" xfId="0" applyFont="1">
      <alignment vertical="center"/>
    </xf>
    <xf numFmtId="14" fontId="3" fillId="0" borderId="0" xfId="0" applyNumberFormat="1" applyFont="1" applyBorder="1" applyAlignment="1" applyProtection="1">
      <alignment vertical="center" shrinkToFit="1"/>
    </xf>
    <xf numFmtId="0" fontId="14" fillId="5" borderId="3" xfId="0" applyFont="1" applyFill="1" applyBorder="1" applyAlignment="1" applyProtection="1">
      <alignment horizontal="center" vertical="center" shrinkToFit="1"/>
      <protection locked="0"/>
    </xf>
    <xf numFmtId="0" fontId="14" fillId="0" borderId="1" xfId="0" applyFont="1" applyBorder="1" applyAlignment="1">
      <alignment horizontal="center" vertical="center"/>
    </xf>
    <xf numFmtId="0" fontId="14" fillId="0" borderId="1" xfId="0" applyFont="1" applyBorder="1" applyAlignment="1" applyProtection="1">
      <alignment horizontal="center" vertical="center" wrapText="1"/>
    </xf>
    <xf numFmtId="0" fontId="14" fillId="0" borderId="6" xfId="0" applyFont="1" applyFill="1" applyBorder="1" applyAlignment="1" applyProtection="1">
      <alignment horizontal="center" vertical="center" wrapText="1"/>
    </xf>
    <xf numFmtId="0" fontId="14" fillId="0" borderId="0" xfId="0" applyFont="1" applyFill="1" applyAlignment="1">
      <alignment horizontal="center" vertical="center" shrinkToFi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xf>
    <xf numFmtId="0" fontId="14" fillId="0" borderId="4" xfId="0" applyFont="1" applyBorder="1" applyAlignment="1">
      <alignment horizontal="center" vertical="center"/>
    </xf>
    <xf numFmtId="49" fontId="3" fillId="0" borderId="15" xfId="0" applyNumberFormat="1" applyFont="1" applyBorder="1" applyAlignment="1" applyProtection="1">
      <alignment horizontal="center" vertical="center" shrinkToFit="1"/>
      <protection locked="0"/>
    </xf>
    <xf numFmtId="49" fontId="14" fillId="0" borderId="15" xfId="0" applyNumberFormat="1"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0" xfId="0" applyFont="1" applyAlignment="1" applyProtection="1">
      <alignment horizontal="center" vertical="center"/>
    </xf>
    <xf numFmtId="0" fontId="14" fillId="0" borderId="0" xfId="0" applyFont="1" applyBorder="1" applyAlignment="1" applyProtection="1">
      <alignment horizontal="center" vertical="center"/>
    </xf>
    <xf numFmtId="0" fontId="14" fillId="0" borderId="1" xfId="0" applyFont="1" applyBorder="1" applyProtection="1">
      <alignment vertical="center"/>
    </xf>
    <xf numFmtId="14" fontId="14" fillId="5" borderId="3" xfId="0" applyNumberFormat="1" applyFont="1" applyFill="1" applyBorder="1" applyAlignment="1" applyProtection="1">
      <alignment horizontal="center" vertical="center" shrinkToFit="1"/>
      <protection locked="0"/>
    </xf>
    <xf numFmtId="0" fontId="11" fillId="0" borderId="0" xfId="0" applyFont="1" applyAlignment="1">
      <alignment horizontal="right" vertical="center"/>
    </xf>
    <xf numFmtId="0" fontId="14" fillId="0" borderId="0" xfId="0" applyFont="1" applyBorder="1" applyAlignment="1">
      <alignment horizontal="center" vertical="center"/>
    </xf>
    <xf numFmtId="0" fontId="14" fillId="0" borderId="0" xfId="0" applyFont="1" applyAlignment="1">
      <alignment vertical="center" shrinkToFit="1"/>
    </xf>
    <xf numFmtId="0" fontId="14" fillId="0" borderId="5" xfId="0" applyFont="1" applyBorder="1" applyAlignment="1">
      <alignment vertical="center" shrinkToFit="1"/>
    </xf>
    <xf numFmtId="0" fontId="14" fillId="0" borderId="4" xfId="0" applyFont="1" applyBorder="1" applyAlignment="1">
      <alignment vertical="center" shrinkToFit="1"/>
    </xf>
    <xf numFmtId="0" fontId="14" fillId="0" borderId="3" xfId="0" applyFont="1" applyBorder="1" applyAlignment="1">
      <alignment vertical="center" shrinkToFit="1"/>
    </xf>
    <xf numFmtId="0" fontId="35" fillId="0" borderId="1" xfId="0" applyFont="1" applyBorder="1" applyAlignment="1">
      <alignment horizontal="center" vertical="center" shrinkToFit="1"/>
    </xf>
    <xf numFmtId="182" fontId="14" fillId="2" borderId="0" xfId="0" applyNumberFormat="1" applyFont="1" applyFill="1" applyBorder="1" applyAlignment="1">
      <alignment vertical="center" shrinkToFit="1"/>
    </xf>
    <xf numFmtId="38" fontId="14" fillId="0" borderId="1" xfId="8" applyFont="1" applyBorder="1">
      <alignment vertical="center"/>
    </xf>
    <xf numFmtId="0" fontId="49" fillId="0" borderId="6"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shrinkToFit="1"/>
    </xf>
    <xf numFmtId="0" fontId="14" fillId="2" borderId="4" xfId="0" applyFont="1" applyFill="1" applyBorder="1" applyAlignment="1" applyProtection="1">
      <alignment horizontal="center" vertical="center" shrinkToFit="1"/>
    </xf>
    <xf numFmtId="0" fontId="19" fillId="2" borderId="4" xfId="0" applyFont="1" applyFill="1" applyBorder="1" applyAlignment="1" applyProtection="1">
      <alignment horizontal="center" vertical="center" shrinkToFit="1"/>
    </xf>
    <xf numFmtId="0" fontId="27" fillId="2" borderId="0" xfId="0" applyFont="1" applyFill="1" applyBorder="1" applyAlignment="1" applyProtection="1">
      <alignment horizontal="left" vertical="center"/>
    </xf>
    <xf numFmtId="0" fontId="14" fillId="2" borderId="0" xfId="0" applyFont="1" applyFill="1" applyBorder="1" applyAlignment="1" applyProtection="1">
      <alignment horizontal="center" vertical="center"/>
    </xf>
    <xf numFmtId="0" fontId="35" fillId="0" borderId="0" xfId="0" applyFont="1" applyProtection="1">
      <alignment vertical="center"/>
    </xf>
    <xf numFmtId="14" fontId="30" fillId="0" borderId="0" xfId="0" applyNumberFormat="1" applyFont="1" applyAlignment="1" applyProtection="1">
      <alignment horizontal="right" vertical="center"/>
    </xf>
    <xf numFmtId="49" fontId="3" fillId="0" borderId="0" xfId="0" applyNumberFormat="1" applyFont="1" applyBorder="1" applyAlignment="1" applyProtection="1">
      <alignment horizontal="center" vertical="center" shrinkToFit="1"/>
    </xf>
    <xf numFmtId="14" fontId="14" fillId="2" borderId="1" xfId="0" applyNumberFormat="1"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14" fontId="3" fillId="2" borderId="1" xfId="0" applyNumberFormat="1" applyFont="1" applyFill="1" applyBorder="1" applyAlignment="1" applyProtection="1">
      <alignment horizontal="center" vertical="center" shrinkToFit="1"/>
    </xf>
    <xf numFmtId="14" fontId="3" fillId="5" borderId="1" xfId="0" applyNumberFormat="1" applyFont="1" applyFill="1" applyBorder="1" applyAlignment="1" applyProtection="1">
      <alignment horizontal="center" vertical="center" shrinkToFit="1"/>
    </xf>
    <xf numFmtId="49" fontId="14" fillId="0" borderId="0" xfId="0" applyNumberFormat="1" applyFont="1" applyBorder="1" applyAlignment="1" applyProtection="1">
      <alignment horizontal="center" vertical="center" shrinkToFit="1"/>
    </xf>
    <xf numFmtId="0" fontId="14" fillId="2" borderId="1" xfId="0" applyFont="1" applyFill="1" applyBorder="1" applyAlignment="1" applyProtection="1">
      <alignment horizontal="center" vertical="center" shrinkToFit="1"/>
    </xf>
    <xf numFmtId="14" fontId="14" fillId="5" borderId="1" xfId="0" applyNumberFormat="1" applyFont="1" applyFill="1" applyBorder="1" applyAlignment="1" applyProtection="1">
      <alignment horizontal="center" vertical="center" shrinkToFit="1"/>
    </xf>
    <xf numFmtId="0" fontId="23" fillId="0" borderId="0" xfId="0" applyFont="1" applyProtection="1">
      <alignment vertical="center"/>
    </xf>
    <xf numFmtId="0" fontId="11" fillId="0" borderId="0" xfId="0" applyFont="1" applyAlignment="1" applyProtection="1">
      <alignment horizontal="right" vertical="center"/>
    </xf>
    <xf numFmtId="14" fontId="14" fillId="0" borderId="2" xfId="0" applyNumberFormat="1" applyFont="1" applyBorder="1" applyAlignment="1" applyProtection="1">
      <alignment horizontal="center" vertical="center"/>
    </xf>
    <xf numFmtId="0" fontId="14" fillId="0" borderId="14"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3" fillId="5" borderId="1" xfId="0" applyFont="1" applyFill="1" applyBorder="1" applyAlignment="1" applyProtection="1">
      <alignment horizontal="center" vertical="center" shrinkToFit="1"/>
      <protection locked="0"/>
    </xf>
    <xf numFmtId="0" fontId="26" fillId="2" borderId="0" xfId="0" applyFont="1" applyFill="1" applyBorder="1" applyAlignment="1" applyProtection="1">
      <alignment horizontal="left" vertical="center" wrapText="1"/>
    </xf>
    <xf numFmtId="0" fontId="14" fillId="0" borderId="0" xfId="0" applyFont="1" applyAlignment="1">
      <alignment vertical="center"/>
    </xf>
    <xf numFmtId="0" fontId="14" fillId="0" borderId="1" xfId="0" applyFont="1" applyBorder="1" applyAlignment="1">
      <alignment horizontal="center" vertical="center" wrapText="1"/>
    </xf>
    <xf numFmtId="0" fontId="11" fillId="2" borderId="0" xfId="0" applyFont="1" applyFill="1">
      <alignment vertical="center"/>
    </xf>
    <xf numFmtId="0" fontId="14" fillId="0" borderId="13" xfId="0" applyFont="1" applyFill="1" applyBorder="1" applyAlignment="1">
      <alignment horizontal="center" vertical="center" wrapText="1"/>
    </xf>
    <xf numFmtId="0" fontId="14" fillId="2" borderId="0" xfId="0" applyFont="1" applyFill="1" applyBorder="1" applyAlignment="1">
      <alignment horizontal="center" vertical="center" shrinkToFit="1"/>
    </xf>
    <xf numFmtId="0" fontId="14" fillId="2" borderId="0" xfId="0" applyFont="1" applyFill="1" applyBorder="1" applyAlignment="1">
      <alignment horizontal="center" vertical="center" wrapText="1"/>
    </xf>
    <xf numFmtId="178" fontId="14" fillId="2" borderId="0" xfId="0" applyNumberFormat="1" applyFont="1" applyFill="1" applyBorder="1" applyAlignment="1">
      <alignment vertical="center" shrinkToFit="1"/>
    </xf>
    <xf numFmtId="0" fontId="14" fillId="2" borderId="0" xfId="0" applyFont="1" applyFill="1" applyBorder="1" applyAlignment="1">
      <alignment horizontal="center" vertical="center"/>
    </xf>
    <xf numFmtId="0" fontId="11" fillId="0" borderId="0" xfId="0" applyFont="1" applyAlignment="1">
      <alignment vertical="center"/>
    </xf>
    <xf numFmtId="0" fontId="14" fillId="2" borderId="0" xfId="0" applyFont="1" applyFill="1" applyBorder="1" applyAlignment="1">
      <alignment vertical="center"/>
    </xf>
    <xf numFmtId="0" fontId="50" fillId="2" borderId="0" xfId="0" applyFont="1" applyFill="1" applyBorder="1" applyAlignment="1">
      <alignment horizontal="left" vertical="center"/>
    </xf>
    <xf numFmtId="0" fontId="6" fillId="5" borderId="1" xfId="0" applyFont="1" applyFill="1" applyBorder="1" applyAlignment="1" applyProtection="1">
      <alignment horizontal="left" vertical="center" shrinkToFit="1"/>
      <protection locked="0"/>
    </xf>
    <xf numFmtId="0" fontId="6" fillId="5" borderId="1" xfId="0" applyFont="1" applyFill="1" applyBorder="1" applyAlignment="1" applyProtection="1">
      <alignment horizontal="center" vertical="center" shrinkToFit="1"/>
      <protection locked="0"/>
    </xf>
    <xf numFmtId="0" fontId="6" fillId="5" borderId="1" xfId="0" applyFont="1" applyFill="1" applyBorder="1" applyAlignment="1" applyProtection="1">
      <alignment horizontal="center" vertical="center" wrapText="1" shrinkToFit="1"/>
      <protection locked="0"/>
    </xf>
    <xf numFmtId="0" fontId="3" fillId="5" borderId="1" xfId="0" applyFont="1" applyFill="1" applyBorder="1" applyAlignment="1" applyProtection="1">
      <alignment horizontal="center" vertical="center" shrinkToFit="1"/>
      <protection locked="0"/>
    </xf>
    <xf numFmtId="0" fontId="5" fillId="5" borderId="1" xfId="0" applyFont="1" applyFill="1" applyBorder="1" applyAlignment="1" applyProtection="1">
      <alignment horizontal="left" vertical="center" shrinkToFit="1"/>
      <protection locked="0"/>
    </xf>
    <xf numFmtId="0" fontId="51" fillId="5" borderId="1" xfId="0" applyFont="1" applyFill="1" applyBorder="1" applyAlignment="1" applyProtection="1">
      <alignment horizontal="left" vertical="center" wrapText="1" shrinkToFit="1"/>
      <protection locked="0"/>
    </xf>
    <xf numFmtId="0" fontId="19" fillId="0" borderId="6" xfId="0" applyFont="1" applyFill="1" applyBorder="1" applyAlignment="1">
      <alignment horizontal="center" vertical="center" wrapText="1"/>
    </xf>
    <xf numFmtId="0" fontId="3" fillId="5" borderId="1" xfId="0" applyFont="1" applyFill="1" applyBorder="1" applyAlignment="1" applyProtection="1">
      <alignment horizontal="center" vertical="center" shrinkToFit="1"/>
      <protection locked="0"/>
    </xf>
    <xf numFmtId="0" fontId="21"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38" fontId="14" fillId="5" borderId="1" xfId="8" applyFont="1" applyFill="1" applyBorder="1" applyAlignment="1" applyProtection="1">
      <alignment horizontal="center" vertical="center" shrinkToFit="1"/>
      <protection locked="0"/>
    </xf>
    <xf numFmtId="177" fontId="14" fillId="0" borderId="0" xfId="0" applyNumberFormat="1" applyFont="1">
      <alignment vertical="center"/>
    </xf>
    <xf numFmtId="0" fontId="23" fillId="2" borderId="5" xfId="0" applyFont="1" applyFill="1" applyBorder="1">
      <alignment vertical="center"/>
    </xf>
    <xf numFmtId="0" fontId="14" fillId="2" borderId="4" xfId="0" applyFont="1" applyFill="1" applyBorder="1" applyAlignment="1">
      <alignment vertical="center" shrinkToFit="1"/>
    </xf>
    <xf numFmtId="0" fontId="14" fillId="2" borderId="3" xfId="0" applyFont="1" applyFill="1" applyBorder="1" applyAlignment="1">
      <alignment vertical="center" shrinkToFit="1"/>
    </xf>
    <xf numFmtId="38" fontId="14" fillId="2" borderId="1" xfId="8" applyFont="1" applyFill="1" applyBorder="1" applyAlignment="1">
      <alignment vertical="center" shrinkToFit="1"/>
    </xf>
    <xf numFmtId="0" fontId="23" fillId="2" borderId="17" xfId="0" applyFont="1" applyFill="1" applyBorder="1">
      <alignment vertical="center"/>
    </xf>
    <xf numFmtId="0" fontId="14" fillId="2" borderId="18" xfId="0" applyFont="1" applyFill="1" applyBorder="1" applyAlignment="1">
      <alignment vertical="center" shrinkToFit="1"/>
    </xf>
    <xf numFmtId="0" fontId="14" fillId="2" borderId="19" xfId="0" applyFont="1" applyFill="1" applyBorder="1" applyAlignment="1">
      <alignment vertical="center" shrinkToFit="1"/>
    </xf>
    <xf numFmtId="38" fontId="14" fillId="2" borderId="20" xfId="8" applyFont="1" applyFill="1" applyBorder="1" applyAlignment="1">
      <alignment vertical="center" shrinkToFit="1"/>
    </xf>
    <xf numFmtId="0" fontId="23" fillId="2" borderId="21" xfId="0" applyFont="1" applyFill="1" applyBorder="1">
      <alignment vertical="center"/>
    </xf>
    <xf numFmtId="0" fontId="14" fillId="2" borderId="22" xfId="0" applyFont="1" applyFill="1" applyBorder="1">
      <alignment vertical="center"/>
    </xf>
    <xf numFmtId="0" fontId="14" fillId="2" borderId="23" xfId="0" applyFont="1" applyFill="1" applyBorder="1">
      <alignment vertical="center"/>
    </xf>
    <xf numFmtId="38" fontId="14" fillId="2" borderId="24" xfId="8" applyFont="1" applyFill="1" applyBorder="1" applyAlignment="1">
      <alignment vertical="center" shrinkToFit="1"/>
    </xf>
    <xf numFmtId="38" fontId="14" fillId="2" borderId="24" xfId="8" applyFont="1" applyFill="1" applyBorder="1">
      <alignment vertical="center"/>
    </xf>
    <xf numFmtId="0" fontId="23" fillId="2" borderId="25" xfId="0" applyFont="1" applyFill="1" applyBorder="1">
      <alignment vertical="center"/>
    </xf>
    <xf numFmtId="0" fontId="14" fillId="2" borderId="26" xfId="0" applyFont="1" applyFill="1" applyBorder="1">
      <alignment vertical="center"/>
    </xf>
    <xf numFmtId="0" fontId="14" fillId="2" borderId="27" xfId="0" applyFont="1" applyFill="1" applyBorder="1">
      <alignment vertical="center"/>
    </xf>
    <xf numFmtId="38" fontId="14" fillId="2" borderId="28" xfId="8" applyFont="1" applyFill="1" applyBorder="1" applyAlignment="1">
      <alignment vertical="center" shrinkToFit="1"/>
    </xf>
    <xf numFmtId="38" fontId="14" fillId="2" borderId="28" xfId="8" applyFont="1" applyFill="1" applyBorder="1">
      <alignment vertical="center"/>
    </xf>
    <xf numFmtId="0" fontId="14" fillId="2" borderId="4" xfId="0" applyFont="1" applyFill="1" applyBorder="1">
      <alignment vertical="center"/>
    </xf>
    <xf numFmtId="0" fontId="14" fillId="2" borderId="3" xfId="0" applyFont="1" applyFill="1" applyBorder="1">
      <alignment vertical="center"/>
    </xf>
    <xf numFmtId="0" fontId="3" fillId="5" borderId="1" xfId="0" applyFont="1" applyFill="1" applyBorder="1" applyAlignment="1" applyProtection="1">
      <alignment horizontal="center" vertical="center" shrinkToFit="1"/>
      <protection locked="0"/>
    </xf>
    <xf numFmtId="0" fontId="10" fillId="0" borderId="0" xfId="0" applyFont="1" applyProtection="1">
      <alignment vertical="center"/>
    </xf>
    <xf numFmtId="0" fontId="0" fillId="0" borderId="0" xfId="0" applyProtection="1">
      <alignment vertical="center"/>
    </xf>
    <xf numFmtId="0" fontId="27" fillId="7" borderId="1" xfId="0" applyFont="1" applyFill="1" applyBorder="1" applyAlignment="1" applyProtection="1">
      <alignment horizontal="center" vertical="center"/>
    </xf>
    <xf numFmtId="0" fontId="47" fillId="7" borderId="9" xfId="0" applyFont="1" applyFill="1" applyBorder="1" applyAlignment="1" applyProtection="1">
      <alignment vertical="top" wrapText="1" shrinkToFit="1"/>
    </xf>
    <xf numFmtId="0" fontId="47" fillId="7" borderId="16" xfId="0" applyFont="1" applyFill="1" applyBorder="1" applyAlignment="1" applyProtection="1">
      <alignment horizontal="center" vertical="center" wrapText="1" shrinkToFit="1"/>
    </xf>
    <xf numFmtId="0" fontId="0" fillId="7" borderId="1" xfId="0" applyFill="1" applyBorder="1" applyAlignment="1" applyProtection="1">
      <alignment vertical="center" wrapText="1"/>
    </xf>
    <xf numFmtId="38" fontId="0" fillId="6" borderId="1" xfId="8" applyFont="1" applyFill="1" applyBorder="1" applyProtection="1">
      <alignment vertical="center"/>
    </xf>
    <xf numFmtId="38" fontId="0" fillId="0" borderId="1" xfId="8" applyFont="1" applyFill="1" applyBorder="1" applyProtection="1">
      <alignment vertical="center"/>
    </xf>
    <xf numFmtId="38" fontId="0" fillId="0" borderId="1" xfId="8" applyFont="1" applyFill="1" applyBorder="1" applyAlignment="1" applyProtection="1">
      <alignment horizontal="right" vertical="center"/>
    </xf>
    <xf numFmtId="38" fontId="0" fillId="0" borderId="0" xfId="8" applyFont="1" applyProtection="1">
      <alignment vertical="center"/>
    </xf>
    <xf numFmtId="0" fontId="0" fillId="7" borderId="1" xfId="0" applyFill="1" applyBorder="1" applyAlignment="1" applyProtection="1">
      <alignment horizontal="right" vertical="center" wrapText="1"/>
    </xf>
    <xf numFmtId="14" fontId="0" fillId="0" borderId="1" xfId="0" applyNumberFormat="1" applyBorder="1" applyProtection="1">
      <alignment vertical="center"/>
    </xf>
    <xf numFmtId="14" fontId="0" fillId="0" borderId="1" xfId="8" applyNumberFormat="1" applyFont="1" applyBorder="1" applyProtection="1">
      <alignment vertical="center"/>
    </xf>
    <xf numFmtId="0" fontId="34" fillId="0" borderId="1" xfId="0" applyFont="1" applyFill="1" applyBorder="1" applyAlignment="1">
      <alignment vertical="top" shrinkToFit="1"/>
    </xf>
    <xf numFmtId="0" fontId="32" fillId="0" borderId="1" xfId="0" applyFont="1" applyFill="1" applyBorder="1" applyAlignment="1">
      <alignment horizontal="left" vertical="top" wrapText="1" shrinkToFit="1"/>
    </xf>
    <xf numFmtId="0" fontId="34" fillId="0" borderId="1" xfId="11" applyFont="1" applyBorder="1" applyAlignment="1">
      <alignment vertical="top" shrinkToFit="1"/>
    </xf>
    <xf numFmtId="0" fontId="34" fillId="0" borderId="1" xfId="11" applyFont="1" applyBorder="1" applyAlignment="1">
      <alignment horizontal="left" vertical="top" shrinkToFit="1"/>
    </xf>
    <xf numFmtId="0" fontId="55" fillId="0" borderId="1" xfId="11" applyFont="1" applyBorder="1" applyAlignment="1">
      <alignment horizontal="left" vertical="top" shrinkToFit="1"/>
    </xf>
    <xf numFmtId="0" fontId="14" fillId="0" borderId="1" xfId="13" applyFont="1" applyBorder="1" applyAlignment="1">
      <alignment vertical="top"/>
    </xf>
    <xf numFmtId="0" fontId="19" fillId="0" borderId="9"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9"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center" vertical="center"/>
    </xf>
    <xf numFmtId="0" fontId="3" fillId="5" borderId="1" xfId="0" applyFont="1" applyFill="1" applyBorder="1" applyAlignment="1" applyProtection="1">
      <alignment horizontal="center" vertical="center" shrinkToFit="1"/>
      <protection locked="0"/>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19" fillId="0" borderId="10"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3" fillId="5" borderId="5" xfId="0" applyFont="1" applyFill="1" applyBorder="1" applyAlignment="1" applyProtection="1">
      <alignment horizontal="center" vertical="center" shrinkToFit="1"/>
      <protection locked="0"/>
    </xf>
    <xf numFmtId="0" fontId="3" fillId="5" borderId="3" xfId="0" applyFont="1" applyFill="1" applyBorder="1" applyAlignment="1" applyProtection="1">
      <alignment horizontal="center" vertical="center" shrinkToFit="1"/>
      <protection locked="0"/>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14" fontId="3" fillId="5" borderId="5" xfId="0" applyNumberFormat="1" applyFont="1" applyFill="1" applyBorder="1" applyAlignment="1" applyProtection="1">
      <alignment horizontal="center" vertical="center" shrinkToFit="1"/>
      <protection locked="0"/>
    </xf>
    <xf numFmtId="0" fontId="19" fillId="0" borderId="1" xfId="0" applyFont="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1" xfId="0" applyFont="1" applyBorder="1" applyAlignment="1" applyProtection="1">
      <alignment horizontal="center" vertical="center"/>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xf>
    <xf numFmtId="0" fontId="14" fillId="0" borderId="1" xfId="0" applyFont="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2" borderId="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6" fillId="5" borderId="5" xfId="0" applyFont="1" applyFill="1" applyBorder="1" applyAlignment="1" applyProtection="1">
      <alignment horizontal="left" vertical="center" shrinkToFit="1"/>
      <protection locked="0"/>
    </xf>
    <xf numFmtId="0" fontId="6" fillId="5" borderId="3" xfId="0" applyFont="1" applyFill="1" applyBorder="1" applyAlignment="1" applyProtection="1">
      <alignment horizontal="left" vertical="center" shrinkToFit="1"/>
      <protection locked="0"/>
    </xf>
    <xf numFmtId="0" fontId="6" fillId="5" borderId="1" xfId="0" applyFont="1" applyFill="1" applyBorder="1" applyAlignment="1" applyProtection="1">
      <alignment horizontal="left" vertical="center" shrinkToFit="1"/>
      <protection locked="0"/>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14" fillId="0" borderId="5"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3" xfId="0" applyFont="1" applyBorder="1" applyAlignment="1" applyProtection="1">
      <alignment horizontal="center" vertical="center"/>
    </xf>
    <xf numFmtId="14" fontId="14" fillId="0" borderId="1" xfId="0" applyNumberFormat="1" applyFont="1" applyBorder="1" applyAlignment="1" applyProtection="1">
      <alignment horizontal="center" vertical="center" shrinkToFit="1"/>
    </xf>
    <xf numFmtId="0" fontId="14" fillId="0" borderId="10"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1" xfId="0" applyFont="1" applyBorder="1" applyAlignment="1" applyProtection="1">
      <alignment horizontal="center" vertical="center" shrinkToFit="1"/>
    </xf>
    <xf numFmtId="0" fontId="26" fillId="2" borderId="0" xfId="0" applyFont="1" applyFill="1" applyBorder="1" applyAlignment="1" applyProtection="1">
      <alignment horizontal="left" vertical="center" wrapText="1"/>
    </xf>
    <xf numFmtId="0" fontId="26" fillId="2" borderId="2" xfId="0" applyFont="1" applyFill="1" applyBorder="1" applyAlignment="1" applyProtection="1">
      <alignment horizontal="left" vertical="center" wrapText="1"/>
    </xf>
    <xf numFmtId="0" fontId="3" fillId="2" borderId="4" xfId="0" applyFont="1" applyFill="1" applyBorder="1" applyAlignment="1" applyProtection="1">
      <alignment horizontal="center" vertical="center"/>
    </xf>
    <xf numFmtId="0" fontId="14" fillId="0" borderId="9"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5"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4" fillId="2" borderId="8"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0" borderId="9"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26" fillId="0" borderId="2" xfId="0" applyFont="1" applyFill="1" applyBorder="1" applyAlignment="1" applyProtection="1">
      <alignment horizontal="left" vertical="center" wrapText="1"/>
    </xf>
    <xf numFmtId="0" fontId="14" fillId="0" borderId="2" xfId="0" applyFont="1" applyBorder="1" applyAlignment="1">
      <alignment vertical="center"/>
    </xf>
    <xf numFmtId="0" fontId="26" fillId="0" borderId="0" xfId="0" applyFont="1" applyFill="1" applyBorder="1" applyAlignment="1" applyProtection="1">
      <alignment horizontal="left" vertical="center" wrapText="1"/>
    </xf>
    <xf numFmtId="0" fontId="14" fillId="0" borderId="0" xfId="0" applyFont="1" applyAlignment="1">
      <alignment vertical="center"/>
    </xf>
    <xf numFmtId="179" fontId="14" fillId="5" borderId="4" xfId="0" applyNumberFormat="1" applyFont="1" applyFill="1" applyBorder="1" applyAlignment="1" applyProtection="1">
      <alignment horizontal="center" vertical="center" shrinkToFit="1"/>
      <protection locked="0"/>
    </xf>
    <xf numFmtId="179" fontId="14" fillId="5" borderId="3" xfId="0" applyNumberFormat="1"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wrapText="1"/>
    </xf>
    <xf numFmtId="0" fontId="49" fillId="0" borderId="3" xfId="0" applyFont="1" applyFill="1" applyBorder="1" applyAlignment="1" applyProtection="1">
      <alignment horizontal="center" vertical="center" wrapText="1"/>
    </xf>
    <xf numFmtId="0" fontId="5" fillId="5" borderId="5" xfId="0" applyFont="1" applyFill="1" applyBorder="1" applyAlignment="1" applyProtection="1">
      <alignment vertical="center" shrinkToFit="1"/>
      <protection locked="0"/>
    </xf>
    <xf numFmtId="0" fontId="5" fillId="5" borderId="4" xfId="0" applyFont="1" applyFill="1" applyBorder="1" applyAlignment="1" applyProtection="1">
      <alignment vertical="center" shrinkToFit="1"/>
      <protection locked="0"/>
    </xf>
    <xf numFmtId="0" fontId="5" fillId="5" borderId="3" xfId="0" applyFont="1" applyFill="1" applyBorder="1" applyAlignment="1" applyProtection="1">
      <alignment vertical="center" shrinkToFit="1"/>
      <protection locked="0"/>
    </xf>
    <xf numFmtId="0" fontId="14" fillId="0" borderId="1" xfId="0" applyFont="1" applyFill="1" applyBorder="1" applyAlignment="1">
      <alignment horizontal="center" vertical="center" wrapText="1"/>
    </xf>
    <xf numFmtId="0" fontId="14" fillId="0" borderId="0" xfId="0" applyFont="1" applyFill="1" applyAlignment="1">
      <alignment horizontal="center" vertical="center" shrinkToFit="1"/>
    </xf>
    <xf numFmtId="0" fontId="14" fillId="0" borderId="13" xfId="0" applyFont="1" applyFill="1" applyBorder="1" applyAlignment="1">
      <alignment horizontal="center" vertical="center" shrinkToFit="1"/>
    </xf>
    <xf numFmtId="0" fontId="14" fillId="0" borderId="9"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3" xfId="0" applyFont="1" applyBorder="1" applyAlignment="1">
      <alignment horizontal="center" vertical="center"/>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14" fillId="0" borderId="9"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7" xfId="0" applyFont="1" applyBorder="1" applyAlignment="1">
      <alignment horizontal="center" vertical="center" wrapText="1"/>
    </xf>
    <xf numFmtId="0" fontId="19" fillId="0" borderId="8" xfId="0" applyFont="1" applyBorder="1" applyAlignment="1">
      <alignment horizontal="center" vertical="center" wrapText="1"/>
    </xf>
    <xf numFmtId="14" fontId="3" fillId="2" borderId="1" xfId="0" applyNumberFormat="1" applyFont="1" applyFill="1" applyBorder="1" applyAlignment="1" applyProtection="1">
      <alignment horizontal="center" vertical="center" shrinkToFit="1"/>
    </xf>
    <xf numFmtId="14" fontId="3" fillId="5" borderId="1" xfId="0" applyNumberFormat="1" applyFont="1" applyFill="1" applyBorder="1" applyAlignment="1" applyProtection="1">
      <alignment horizontal="center" vertical="center" shrinkToFit="1"/>
    </xf>
    <xf numFmtId="0" fontId="47" fillId="7" borderId="1" xfId="0" applyFont="1" applyFill="1" applyBorder="1" applyAlignment="1" applyProtection="1">
      <alignment horizontal="left" vertical="center" wrapText="1" shrinkToFit="1"/>
    </xf>
    <xf numFmtId="0" fontId="47" fillId="7" borderId="9" xfId="0" applyFont="1" applyFill="1" applyBorder="1" applyAlignment="1" applyProtection="1">
      <alignment horizontal="left" vertical="center" wrapText="1" shrinkToFit="1"/>
    </xf>
    <xf numFmtId="0" fontId="47" fillId="7" borderId="1" xfId="0" applyFont="1" applyFill="1" applyBorder="1" applyAlignment="1" applyProtection="1">
      <alignment horizontal="center" vertical="center" wrapText="1" shrinkToFit="1"/>
    </xf>
    <xf numFmtId="0" fontId="47" fillId="7" borderId="9" xfId="0" applyFont="1" applyFill="1" applyBorder="1" applyAlignment="1" applyProtection="1">
      <alignment horizontal="center" vertical="center" wrapText="1" shrinkToFit="1"/>
    </xf>
    <xf numFmtId="0" fontId="47" fillId="7" borderId="16" xfId="0" applyFont="1" applyFill="1" applyBorder="1" applyAlignment="1" applyProtection="1">
      <alignment horizontal="center" vertical="center" wrapText="1" shrinkToFit="1"/>
    </xf>
    <xf numFmtId="0" fontId="47" fillId="7" borderId="1" xfId="0" applyFont="1" applyFill="1" applyBorder="1" applyAlignment="1" applyProtection="1">
      <alignment horizontal="left" vertical="top" wrapText="1" shrinkToFit="1"/>
    </xf>
    <xf numFmtId="0" fontId="47" fillId="7" borderId="9" xfId="0" applyFont="1" applyFill="1" applyBorder="1" applyAlignment="1" applyProtection="1">
      <alignment horizontal="left" vertical="top" wrapText="1" shrinkToFit="1"/>
    </xf>
    <xf numFmtId="0" fontId="47" fillId="7" borderId="10" xfId="0" applyFont="1" applyFill="1" applyBorder="1" applyAlignment="1" applyProtection="1">
      <alignment horizontal="center" vertical="center"/>
    </xf>
    <xf numFmtId="0" fontId="47" fillId="7" borderId="2" xfId="0" applyFont="1" applyFill="1" applyBorder="1" applyAlignment="1" applyProtection="1">
      <alignment horizontal="center" vertical="center"/>
    </xf>
    <xf numFmtId="0" fontId="47" fillId="7" borderId="11" xfId="0" applyFont="1" applyFill="1" applyBorder="1" applyAlignment="1" applyProtection="1">
      <alignment horizontal="center" vertical="center"/>
    </xf>
    <xf numFmtId="0" fontId="24" fillId="7" borderId="9" xfId="0" applyFont="1" applyFill="1" applyBorder="1" applyAlignment="1" applyProtection="1">
      <alignment horizontal="center" vertical="center" wrapText="1"/>
    </xf>
    <xf numFmtId="0" fontId="24" fillId="7" borderId="16" xfId="0" applyFont="1" applyFill="1" applyBorder="1" applyAlignment="1" applyProtection="1">
      <alignment horizontal="center" vertical="center"/>
    </xf>
    <xf numFmtId="0" fontId="24" fillId="7" borderId="6"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3"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12" xfId="0" applyFont="1" applyFill="1" applyBorder="1" applyAlignment="1" applyProtection="1">
      <alignment horizontal="center" vertical="center"/>
    </xf>
    <xf numFmtId="0" fontId="27" fillId="7" borderId="7" xfId="0" applyFont="1" applyFill="1" applyBorder="1" applyAlignment="1" applyProtection="1">
      <alignment horizontal="center" vertical="center"/>
    </xf>
    <xf numFmtId="0" fontId="52" fillId="7" borderId="9" xfId="0" applyFont="1" applyFill="1" applyBorder="1" applyAlignment="1" applyProtection="1">
      <alignment horizontal="center" vertical="center" wrapText="1"/>
    </xf>
    <xf numFmtId="0" fontId="52" fillId="7" borderId="16"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shrinkToFit="1"/>
    </xf>
    <xf numFmtId="0" fontId="27" fillId="7" borderId="4" xfId="0" applyFont="1" applyFill="1" applyBorder="1" applyAlignment="1" applyProtection="1">
      <alignment horizontal="center" vertical="center" shrinkToFit="1"/>
    </xf>
    <xf numFmtId="0" fontId="27" fillId="7" borderId="3" xfId="0" applyFont="1" applyFill="1" applyBorder="1" applyAlignment="1" applyProtection="1">
      <alignment horizontal="center" vertical="center" shrinkToFit="1"/>
    </xf>
    <xf numFmtId="0" fontId="53" fillId="7" borderId="9" xfId="0" applyFont="1" applyFill="1" applyBorder="1" applyAlignment="1" applyProtection="1">
      <alignment horizontal="left" vertical="top" wrapText="1" shrinkToFit="1"/>
    </xf>
    <xf numFmtId="0" fontId="53" fillId="7" borderId="16" xfId="0" applyFont="1" applyFill="1" applyBorder="1" applyAlignment="1" applyProtection="1">
      <alignment horizontal="left" vertical="top" wrapText="1" shrinkToFit="1"/>
    </xf>
    <xf numFmtId="0" fontId="54" fillId="0" borderId="0" xfId="0" applyFont="1" applyFill="1" applyAlignment="1">
      <alignment horizontal="left" vertical="top"/>
    </xf>
    <xf numFmtId="0" fontId="54" fillId="0" borderId="0" xfId="0" applyFont="1" applyFill="1" applyAlignment="1">
      <alignment horizontal="center" vertical="top"/>
    </xf>
  </cellXfs>
  <cellStyles count="14">
    <cellStyle name="パーセント" xfId="6" builtinId="5"/>
    <cellStyle name="桁区切り" xfId="8" builtinId="6"/>
    <cellStyle name="標準" xfId="0" builtinId="0"/>
    <cellStyle name="標準 10" xfId="2"/>
    <cellStyle name="標準 10 2" xfId="12"/>
    <cellStyle name="標準 11" xfId="7"/>
    <cellStyle name="標準 12" xfId="9"/>
    <cellStyle name="標準 14" xfId="10"/>
    <cellStyle name="標準 15" xfId="11"/>
    <cellStyle name="標準 17" xfId="13"/>
    <cellStyle name="標準 2" xfId="1"/>
    <cellStyle name="標準 4" xfId="5"/>
    <cellStyle name="標準 8" xfId="4"/>
    <cellStyle name="標準 9" xfId="3"/>
  </cellStyles>
  <dxfs count="277">
    <dxf>
      <fill>
        <patternFill>
          <bgColor rgb="FFFFC000"/>
        </patternFill>
      </fill>
    </dxf>
    <dxf>
      <fill>
        <patternFill patternType="none">
          <bgColor auto="1"/>
        </patternFill>
      </fill>
    </dxf>
    <dxf>
      <fill>
        <patternFill patternType="none">
          <bgColor auto="1"/>
        </patternFill>
      </fill>
    </dxf>
    <dxf>
      <fill>
        <patternFill>
          <bgColor rgb="FFFFC000"/>
        </patternFill>
      </fill>
    </dxf>
    <dxf>
      <fill>
        <patternFill patternType="none">
          <bgColor auto="1"/>
        </patternFill>
      </fill>
    </dxf>
    <dxf>
      <fill>
        <patternFill patternType="none">
          <bgColor auto="1"/>
        </patternFill>
      </fill>
    </dxf>
    <dxf>
      <fill>
        <patternFill>
          <bgColor rgb="FFFFC000"/>
        </patternFill>
      </fill>
    </dxf>
    <dxf>
      <fill>
        <patternFill>
          <bgColor rgb="FFFFC000"/>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patternType="none">
          <bgColor auto="1"/>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rgb="FFFFC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16</xdr:col>
      <xdr:colOff>811326</xdr:colOff>
      <xdr:row>0</xdr:row>
      <xdr:rowOff>153081</xdr:rowOff>
    </xdr:from>
    <xdr:to>
      <xdr:col>30</xdr:col>
      <xdr:colOff>879364</xdr:colOff>
      <xdr:row>5</xdr:row>
      <xdr:rowOff>108858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896545" y="153081"/>
          <a:ext cx="7664225" cy="1205933"/>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当該様式は、様式１</a:t>
          </a:r>
          <a:r>
            <a:rPr kumimoji="1" lang="en-US" altLang="ja-JP" sz="1400" b="1">
              <a:solidFill>
                <a:srgbClr val="FF0000"/>
              </a:solidFill>
            </a:rPr>
            <a:t>-</a:t>
          </a:r>
          <a:r>
            <a:rPr kumimoji="1" lang="ja-JP" altLang="en-US" sz="1400" b="1">
              <a:solidFill>
                <a:srgbClr val="FF0000"/>
              </a:solidFill>
            </a:rPr>
            <a:t>②の作成を支援するための様式です。</a:t>
          </a:r>
        </a:p>
        <a:p>
          <a:r>
            <a:rPr kumimoji="1" lang="ja-JP" altLang="en-US" sz="1400" b="1">
              <a:solidFill>
                <a:srgbClr val="FF0000"/>
              </a:solidFill>
            </a:rPr>
            <a:t>　実施状況報告時及び完了実績報告時には、同様の様式を提出していただきます。</a:t>
          </a:r>
        </a:p>
        <a:p>
          <a:r>
            <a:rPr kumimoji="1" lang="ja-JP" altLang="en-US" sz="1400" b="1">
              <a:solidFill>
                <a:srgbClr val="FF0000"/>
              </a:solidFill>
            </a:rPr>
            <a:t>　また該当する代表事業者及び協力事業者は、個別に作成し、提出が必要です。</a:t>
          </a:r>
        </a:p>
      </xdr:txBody>
    </xdr:sp>
    <xdr:clientData/>
  </xdr:twoCellAnchor>
  <xdr:twoCellAnchor>
    <xdr:from>
      <xdr:col>18</xdr:col>
      <xdr:colOff>768804</xdr:colOff>
      <xdr:row>5</xdr:row>
      <xdr:rowOff>224520</xdr:rowOff>
    </xdr:from>
    <xdr:to>
      <xdr:col>30</xdr:col>
      <xdr:colOff>273844</xdr:colOff>
      <xdr:row>9</xdr:row>
      <xdr:rowOff>107157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7651867" y="1474676"/>
          <a:ext cx="5303383" cy="561294"/>
        </a:xfrm>
        <a:prstGeom prst="rect">
          <a:avLst/>
        </a:prstGeom>
        <a:solidFill>
          <a:sysClr val="window" lastClr="FFFFFF"/>
        </a:solidFill>
        <a:ln w="28575" cmpd="dbl">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実績と合わせて予定を記載し、補助対象経費の総額を算定してください。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4</xdr:col>
      <xdr:colOff>821099</xdr:colOff>
      <xdr:row>63</xdr:row>
      <xdr:rowOff>147203</xdr:rowOff>
    </xdr:from>
    <xdr:to>
      <xdr:col>19</xdr:col>
      <xdr:colOff>675411</xdr:colOff>
      <xdr:row>65</xdr:row>
      <xdr:rowOff>123389</xdr:rowOff>
    </xdr:to>
    <xdr:sp macro="" textlink="">
      <xdr:nvSpPr>
        <xdr:cNvPr id="17" name="テキスト ボックス 16"/>
        <xdr:cNvSpPr txBox="1"/>
      </xdr:nvSpPr>
      <xdr:spPr>
        <a:xfrm>
          <a:off x="4773974" y="15149078"/>
          <a:ext cx="12360637" cy="357186"/>
        </a:xfrm>
        <a:prstGeom prst="rect">
          <a:avLst/>
        </a:prstGeom>
        <a:solidFill>
          <a:schemeClr val="lt1"/>
        </a:solidFill>
        <a:ln w="285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effectLst/>
              <a:latin typeface="+mn-ea"/>
              <a:ea typeface="+mn-ea"/>
              <a:cs typeface="+mn-cs"/>
            </a:rPr>
            <a:t>本様式は円単位で記載してください。本様式の総合計を所定様式</a:t>
          </a:r>
          <a:r>
            <a:rPr kumimoji="1" lang="en-US" altLang="ja-JP" sz="1400" b="1">
              <a:solidFill>
                <a:srgbClr val="FF0000"/>
              </a:solidFill>
              <a:effectLst/>
              <a:latin typeface="+mn-ea"/>
              <a:ea typeface="+mn-ea"/>
              <a:cs typeface="+mn-cs"/>
            </a:rPr>
            <a:t>1-</a:t>
          </a:r>
          <a:r>
            <a:rPr kumimoji="1" lang="ja-JP" altLang="en-US" sz="1400" b="1">
              <a:solidFill>
                <a:srgbClr val="FF0000"/>
              </a:solidFill>
              <a:effectLst/>
              <a:latin typeface="+mn-ea"/>
              <a:ea typeface="+mn-ea"/>
              <a:cs typeface="+mn-cs"/>
            </a:rPr>
            <a:t>②に転記する場合には、千円単位</a:t>
          </a:r>
          <a:r>
            <a:rPr kumimoji="1" lang="en-US" altLang="ja-JP" sz="1400" b="1">
              <a:solidFill>
                <a:srgbClr val="FF0000"/>
              </a:solidFill>
              <a:effectLst/>
              <a:latin typeface="+mn-ea"/>
              <a:ea typeface="+mn-ea"/>
              <a:cs typeface="+mn-cs"/>
            </a:rPr>
            <a:t>(</a:t>
          </a:r>
          <a:r>
            <a:rPr kumimoji="1" lang="ja-JP" altLang="en-US" sz="1400" b="1">
              <a:solidFill>
                <a:srgbClr val="FF0000"/>
              </a:solidFill>
              <a:effectLst/>
              <a:latin typeface="+mn-ea"/>
              <a:ea typeface="+mn-ea"/>
              <a:cs typeface="+mn-cs"/>
            </a:rPr>
            <a:t>千円未満切り捨て</a:t>
          </a:r>
          <a:r>
            <a:rPr kumimoji="1" lang="en-US" altLang="ja-JP" sz="1400" b="1">
              <a:solidFill>
                <a:srgbClr val="FF0000"/>
              </a:solidFill>
              <a:effectLst/>
              <a:latin typeface="+mn-ea"/>
              <a:ea typeface="+mn-ea"/>
              <a:cs typeface="+mn-cs"/>
            </a:rPr>
            <a:t>)</a:t>
          </a:r>
          <a:r>
            <a:rPr kumimoji="1" lang="ja-JP" altLang="en-US" sz="1400" b="1">
              <a:solidFill>
                <a:srgbClr val="FF0000"/>
              </a:solidFill>
              <a:effectLst/>
              <a:latin typeface="+mn-ea"/>
              <a:ea typeface="+mn-ea"/>
              <a:cs typeface="+mn-cs"/>
            </a:rPr>
            <a:t>で記載してください。</a:t>
          </a:r>
          <a:endParaRPr kumimoji="1" lang="en-US" altLang="ja-JP" sz="1400" b="1">
            <a:solidFill>
              <a:srgbClr val="FF0000"/>
            </a:solidFill>
            <a:effectLst/>
            <a:latin typeface="+mn-ea"/>
            <a:ea typeface="+mn-ea"/>
            <a:cs typeface="+mn-cs"/>
          </a:endParaRPr>
        </a:p>
      </xdr:txBody>
    </xdr:sp>
    <xdr:clientData/>
  </xdr:twoCellAnchor>
  <xdr:twoCellAnchor>
    <xdr:from>
      <xdr:col>19</xdr:col>
      <xdr:colOff>850900</xdr:colOff>
      <xdr:row>66</xdr:row>
      <xdr:rowOff>69850</xdr:rowOff>
    </xdr:from>
    <xdr:to>
      <xdr:col>35</xdr:col>
      <xdr:colOff>853425</xdr:colOff>
      <xdr:row>70</xdr:row>
      <xdr:rowOff>49440</xdr:rowOff>
    </xdr:to>
    <xdr:sp macro="" textlink="">
      <xdr:nvSpPr>
        <xdr:cNvPr id="18" name="テキスト ボックス 17"/>
        <xdr:cNvSpPr txBox="1"/>
      </xdr:nvSpPr>
      <xdr:spPr>
        <a:xfrm>
          <a:off x="17322800" y="15652750"/>
          <a:ext cx="6797025" cy="7415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solidFill>
                <a:srgbClr val="FF0000"/>
              </a:solidFill>
              <a:latin typeface="+mn-ea"/>
              <a:ea typeface="+mn-ea"/>
            </a:rPr>
            <a:t>ソフトウェア等の購入数が多い場合、本様式を複製し、</a:t>
          </a:r>
          <a:r>
            <a:rPr kumimoji="1" lang="en-US" altLang="ja-JP" sz="1400" b="0">
              <a:solidFill>
                <a:srgbClr val="FF0000"/>
              </a:solidFill>
              <a:latin typeface="+mn-ea"/>
              <a:ea typeface="+mn-ea"/>
            </a:rPr>
            <a:t>1</a:t>
          </a:r>
          <a:r>
            <a:rPr kumimoji="1" lang="ja-JP" altLang="en-US" sz="1400" b="0">
              <a:solidFill>
                <a:srgbClr val="FF0000"/>
              </a:solidFill>
              <a:latin typeface="+mn-ea"/>
              <a:ea typeface="+mn-ea"/>
            </a:rPr>
            <a:t>ページ目の上記枠内に、</a:t>
          </a:r>
          <a:endParaRPr kumimoji="1" lang="en-US" altLang="ja-JP" sz="1400" b="0">
            <a:solidFill>
              <a:srgbClr val="FF0000"/>
            </a:solidFill>
            <a:latin typeface="+mn-ea"/>
            <a:ea typeface="+mn-ea"/>
          </a:endParaRPr>
        </a:p>
        <a:p>
          <a:r>
            <a:rPr kumimoji="1" lang="en-US" altLang="ja-JP" sz="1400" b="0">
              <a:solidFill>
                <a:srgbClr val="FF0000"/>
              </a:solidFill>
              <a:latin typeface="+mn-ea"/>
              <a:ea typeface="+mn-ea"/>
            </a:rPr>
            <a:t>2</a:t>
          </a:r>
          <a:r>
            <a:rPr kumimoji="1" lang="ja-JP" altLang="en-US" sz="1400" b="0">
              <a:solidFill>
                <a:srgbClr val="FF0000"/>
              </a:solidFill>
              <a:latin typeface="+mn-ea"/>
              <a:ea typeface="+mn-ea"/>
            </a:rPr>
            <a:t>ページ目以降の額を記載してください。全ページの合計を算出します。</a:t>
          </a:r>
        </a:p>
      </xdr:txBody>
    </xdr:sp>
    <xdr:clientData/>
  </xdr:twoCellAnchor>
  <xdr:oneCellAnchor>
    <xdr:from>
      <xdr:col>0</xdr:col>
      <xdr:colOff>225570</xdr:colOff>
      <xdr:row>57</xdr:row>
      <xdr:rowOff>154781</xdr:rowOff>
    </xdr:from>
    <xdr:ext cx="7557221" cy="917864"/>
    <xdr:sp macro="" textlink="">
      <xdr:nvSpPr>
        <xdr:cNvPr id="19" name="テキスト ボックス 18"/>
        <xdr:cNvSpPr txBox="1"/>
      </xdr:nvSpPr>
      <xdr:spPr>
        <a:xfrm>
          <a:off x="225570" y="13975556"/>
          <a:ext cx="7557221" cy="917864"/>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800" b="1">
              <a:solidFill>
                <a:srgbClr val="FF0000"/>
              </a:solidFill>
            </a:rPr>
            <a:t>※</a:t>
          </a:r>
          <a:r>
            <a:rPr kumimoji="1" lang="ja-JP" altLang="en-US" sz="1800" b="1">
              <a:solidFill>
                <a:srgbClr val="FF0000"/>
              </a:solidFill>
            </a:rPr>
            <a:t> 同じ内容を複製（コピー）する際や、移動させる際には、</a:t>
          </a:r>
          <a:endParaRPr kumimoji="1" lang="en-US" altLang="ja-JP" sz="1800" b="1">
            <a:solidFill>
              <a:srgbClr val="FF0000"/>
            </a:solidFill>
          </a:endParaRPr>
        </a:p>
        <a:p>
          <a:r>
            <a:rPr kumimoji="1" lang="ja-JP" altLang="en-US" sz="1800" b="1">
              <a:solidFill>
                <a:srgbClr val="FF0000"/>
              </a:solidFill>
            </a:rPr>
            <a:t>　”コピー”→”値貼り付け”を行ってください（切り取り不可）。</a:t>
          </a:r>
        </a:p>
      </xdr:txBody>
    </xdr:sp>
    <xdr:clientData/>
  </xdr:oneCellAnchor>
  <xdr:twoCellAnchor>
    <xdr:from>
      <xdr:col>17</xdr:col>
      <xdr:colOff>774700</xdr:colOff>
      <xdr:row>70</xdr:row>
      <xdr:rowOff>107950</xdr:rowOff>
    </xdr:from>
    <xdr:to>
      <xdr:col>35</xdr:col>
      <xdr:colOff>853425</xdr:colOff>
      <xdr:row>72</xdr:row>
      <xdr:rowOff>101600</xdr:rowOff>
    </xdr:to>
    <xdr:sp macro="" textlink="">
      <xdr:nvSpPr>
        <xdr:cNvPr id="21" name="テキスト ボックス 20"/>
        <xdr:cNvSpPr txBox="1"/>
      </xdr:nvSpPr>
      <xdr:spPr>
        <a:xfrm>
          <a:off x="15481300" y="16452850"/>
          <a:ext cx="8638525" cy="37465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latin typeface="+mn-ea"/>
              <a:ea typeface="+mn-ea"/>
            </a:rPr>
            <a:t>本様式による算定結果を様式①</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に入力する際は、「様式①</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入力値算定シート」をご利用ください。</a:t>
          </a:r>
          <a:endParaRPr kumimoji="1" lang="en-US" altLang="ja-JP" sz="1400" b="1">
            <a:solidFill>
              <a:srgbClr val="FF0000"/>
            </a:solidFill>
            <a:latin typeface="+mn-ea"/>
            <a:ea typeface="+mn-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302559</xdr:colOff>
      <xdr:row>2</xdr:row>
      <xdr:rowOff>11206</xdr:rowOff>
    </xdr:from>
    <xdr:to>
      <xdr:col>10</xdr:col>
      <xdr:colOff>809625</xdr:colOff>
      <xdr:row>5</xdr:row>
      <xdr:rowOff>123125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465359" y="468406"/>
          <a:ext cx="6888816" cy="79771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当該様式は、様式１</a:t>
          </a:r>
          <a:r>
            <a:rPr kumimoji="1" lang="en-US" altLang="ja-JP" sz="1400" b="1">
              <a:solidFill>
                <a:srgbClr val="FF0000"/>
              </a:solidFill>
            </a:rPr>
            <a:t>-</a:t>
          </a:r>
          <a:r>
            <a:rPr kumimoji="1" lang="ja-JP" altLang="en-US" sz="1400" b="1">
              <a:solidFill>
                <a:srgbClr val="FF0000"/>
              </a:solidFill>
            </a:rPr>
            <a:t>②の作成を支援するための様式です。</a:t>
          </a:r>
        </a:p>
        <a:p>
          <a:r>
            <a:rPr kumimoji="1" lang="ja-JP" altLang="en-US" sz="1400" b="1">
              <a:solidFill>
                <a:srgbClr val="FF0000"/>
              </a:solidFill>
            </a:rPr>
            <a:t>　実施状況報告時及び完了実績報告時には、同様の様式を提出していただきます。</a:t>
          </a:r>
        </a:p>
      </xdr:txBody>
    </xdr:sp>
    <xdr:clientData/>
  </xdr:twoCellAnchor>
  <xdr:twoCellAnchor>
    <xdr:from>
      <xdr:col>10</xdr:col>
      <xdr:colOff>78442</xdr:colOff>
      <xdr:row>6</xdr:row>
      <xdr:rowOff>156882</xdr:rowOff>
    </xdr:from>
    <xdr:to>
      <xdr:col>12</xdr:col>
      <xdr:colOff>1030942</xdr:colOff>
      <xdr:row>12</xdr:row>
      <xdr:rowOff>78441</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13637560" y="1501588"/>
          <a:ext cx="3608294" cy="100852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業務割合については、当プロジェクトの業務割合①</a:t>
          </a:r>
          <a:r>
            <a:rPr kumimoji="1" lang="en-US" altLang="ja-JP" sz="1400" b="1">
              <a:solidFill>
                <a:srgbClr val="FF0000"/>
              </a:solidFill>
            </a:rPr>
            <a:t>×</a:t>
          </a:r>
          <a:r>
            <a:rPr kumimoji="1" lang="ja-JP" altLang="en-US" sz="1400" b="1">
              <a:solidFill>
                <a:srgbClr val="FF0000"/>
              </a:solidFill>
            </a:rPr>
            <a:t>内補助対象業務の業務割合②で算定していただきます。</a:t>
          </a:r>
          <a:endParaRPr kumimoji="1" lang="en-US" altLang="ja-JP" sz="14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127000</xdr:colOff>
      <xdr:row>0</xdr:row>
      <xdr:rowOff>153081</xdr:rowOff>
    </xdr:from>
    <xdr:to>
      <xdr:col>26</xdr:col>
      <xdr:colOff>1079500</xdr:colOff>
      <xdr:row>4</xdr:row>
      <xdr:rowOff>215900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98100" y="153081"/>
          <a:ext cx="6616700" cy="109151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当該様式は、様式１</a:t>
          </a:r>
          <a:r>
            <a:rPr kumimoji="1" lang="en-US" altLang="ja-JP" sz="1400" b="1">
              <a:solidFill>
                <a:srgbClr val="FF0000"/>
              </a:solidFill>
            </a:rPr>
            <a:t>-</a:t>
          </a:r>
          <a:r>
            <a:rPr kumimoji="1" lang="ja-JP" altLang="en-US" sz="1400" b="1">
              <a:solidFill>
                <a:srgbClr val="FF0000"/>
              </a:solidFill>
            </a:rPr>
            <a:t>②の作成を支援するための様式です。</a:t>
          </a:r>
        </a:p>
        <a:p>
          <a:r>
            <a:rPr kumimoji="1" lang="ja-JP" altLang="en-US" sz="1400" b="1">
              <a:solidFill>
                <a:srgbClr val="FF0000"/>
              </a:solidFill>
            </a:rPr>
            <a:t>　実施状況報告時及び完了実績報告時には、同様の様式を提出していただきます。</a:t>
          </a:r>
        </a:p>
        <a:p>
          <a:r>
            <a:rPr kumimoji="1" lang="ja-JP" altLang="en-US" sz="1400" b="1">
              <a:solidFill>
                <a:srgbClr val="FF0000"/>
              </a:solidFill>
            </a:rPr>
            <a:t>　また該当する代表事業者及び協力事業者は、個別に作成し、提出が必要です。</a:t>
          </a:r>
        </a:p>
      </xdr:txBody>
    </xdr:sp>
    <xdr:clientData/>
  </xdr:twoCellAnchor>
  <xdr:twoCellAnchor>
    <xdr:from>
      <xdr:col>15</xdr:col>
      <xdr:colOff>121104</xdr:colOff>
      <xdr:row>5</xdr:row>
      <xdr:rowOff>135620</xdr:rowOff>
    </xdr:from>
    <xdr:to>
      <xdr:col>26</xdr:col>
      <xdr:colOff>1054100</xdr:colOff>
      <xdr:row>9</xdr:row>
      <xdr:rowOff>25400</xdr:rowOff>
    </xdr:to>
    <xdr:sp macro="" textlink="">
      <xdr:nvSpPr>
        <xdr:cNvPr id="3" name="テキスト ボックス 2">
          <a:extLst>
            <a:ext uri="{FF2B5EF4-FFF2-40B4-BE49-F238E27FC236}">
              <a16:creationId xmlns:a16="http://schemas.microsoft.com/office/drawing/2014/main" id="{00000000-0008-0000-0100-000004000000}"/>
            </a:ext>
          </a:extLst>
        </xdr:cNvPr>
        <xdr:cNvSpPr txBox="1"/>
      </xdr:nvSpPr>
      <xdr:spPr>
        <a:xfrm>
          <a:off x="12897304" y="1392920"/>
          <a:ext cx="3892096" cy="804180"/>
        </a:xfrm>
        <a:prstGeom prst="rect">
          <a:avLst/>
        </a:prstGeom>
        <a:solidFill>
          <a:sysClr val="window" lastClr="FFFFFF"/>
        </a:solidFill>
        <a:ln w="28575" cmpd="dbl">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実績と合わせて予定を記載し、補助対象経費の総額を算定してください。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2</xdr:col>
      <xdr:colOff>1721304</xdr:colOff>
      <xdr:row>0</xdr:row>
      <xdr:rowOff>72120</xdr:rowOff>
    </xdr:from>
    <xdr:to>
      <xdr:col>11</xdr:col>
      <xdr:colOff>635000</xdr:colOff>
      <xdr:row>1</xdr:row>
      <xdr:rowOff>203200</xdr:rowOff>
    </xdr:to>
    <xdr:sp macro="" textlink="">
      <xdr:nvSpPr>
        <xdr:cNvPr id="19" name="テキスト ボックス 18">
          <a:extLst>
            <a:ext uri="{FF2B5EF4-FFF2-40B4-BE49-F238E27FC236}">
              <a16:creationId xmlns:a16="http://schemas.microsoft.com/office/drawing/2014/main" id="{00000000-0008-0000-0100-000004000000}"/>
            </a:ext>
          </a:extLst>
        </xdr:cNvPr>
        <xdr:cNvSpPr txBox="1"/>
      </xdr:nvSpPr>
      <xdr:spPr>
        <a:xfrm>
          <a:off x="2762704" y="72120"/>
          <a:ext cx="7270296" cy="397780"/>
        </a:xfrm>
        <a:prstGeom prst="rect">
          <a:avLst/>
        </a:prstGeom>
        <a:solidFill>
          <a:srgbClr val="FFFF00"/>
        </a:solidFill>
        <a:ln w="28575" cmpd="dbl">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補助事業者が自らツールのみの契約をする場合は、こちらの様式で算定してください。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104775</xdr:colOff>
      <xdr:row>0</xdr:row>
      <xdr:rowOff>95249</xdr:rowOff>
    </xdr:from>
    <xdr:to>
      <xdr:col>14</xdr:col>
      <xdr:colOff>685800</xdr:colOff>
      <xdr:row>4</xdr:row>
      <xdr:rowOff>28574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438775" y="95249"/>
          <a:ext cx="5257800" cy="84772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effectLst/>
              <a:latin typeface="+mn-lt"/>
              <a:ea typeface="+mn-ea"/>
              <a:cs typeface="+mn-cs"/>
            </a:rPr>
            <a:t>※</a:t>
          </a:r>
          <a:r>
            <a:rPr kumimoji="1" lang="ja-JP" altLang="en-US" sz="1200" b="1">
              <a:solidFill>
                <a:srgbClr val="FF0000"/>
              </a:solidFill>
              <a:effectLst/>
              <a:latin typeface="+mn-lt"/>
              <a:ea typeface="+mn-ea"/>
              <a:cs typeface="+mn-cs"/>
            </a:rPr>
            <a:t>当該様式は、様式１</a:t>
          </a:r>
          <a:r>
            <a:rPr kumimoji="1" lang="en-US" altLang="ja-JP" sz="1200" b="1">
              <a:solidFill>
                <a:srgbClr val="FF0000"/>
              </a:solidFill>
              <a:effectLst/>
              <a:latin typeface="+mn-lt"/>
              <a:ea typeface="+mn-ea"/>
              <a:cs typeface="+mn-cs"/>
            </a:rPr>
            <a:t>-</a:t>
          </a:r>
          <a:r>
            <a:rPr kumimoji="1" lang="ja-JP" altLang="en-US" sz="1200" b="1">
              <a:solidFill>
                <a:srgbClr val="FF0000"/>
              </a:solidFill>
              <a:effectLst/>
              <a:latin typeface="+mn-lt"/>
              <a:ea typeface="+mn-ea"/>
              <a:cs typeface="+mn-cs"/>
            </a:rPr>
            <a:t>②の作成を支援するための様式です。</a:t>
          </a:r>
        </a:p>
        <a:p>
          <a:r>
            <a:rPr kumimoji="1" lang="ja-JP" altLang="en-US" sz="1200" b="1">
              <a:solidFill>
                <a:srgbClr val="FF0000"/>
              </a:solidFill>
              <a:effectLst/>
              <a:latin typeface="+mn-lt"/>
              <a:ea typeface="+mn-ea"/>
              <a:cs typeface="+mn-cs"/>
            </a:rPr>
            <a:t>実施状況報告時及び完了実績報告時には、同様の様式を提出していただきます。</a:t>
          </a:r>
        </a:p>
      </xdr:txBody>
    </xdr:sp>
    <xdr:clientData/>
  </xdr:twoCellAnchor>
  <xdr:twoCellAnchor>
    <xdr:from>
      <xdr:col>7</xdr:col>
      <xdr:colOff>123825</xdr:colOff>
      <xdr:row>4</xdr:row>
      <xdr:rowOff>66675</xdr:rowOff>
    </xdr:from>
    <xdr:to>
      <xdr:col>14</xdr:col>
      <xdr:colOff>333376</xdr:colOff>
      <xdr:row>7</xdr:row>
      <xdr:rowOff>95250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57825" y="981075"/>
          <a:ext cx="5819776" cy="714375"/>
        </a:xfrm>
        <a:prstGeom prst="rect">
          <a:avLst/>
        </a:prstGeom>
        <a:solidFill>
          <a:sysClr val="window" lastClr="FFFFFF"/>
        </a:solidFill>
        <a:ln w="127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注文済・契約済・実施済のものは実際の日付、内容、金額を、予定の場合は予定の日付・内容・金額を記載してください。</a:t>
          </a:r>
          <a:endParaRPr kumimoji="1" lang="en-US" altLang="ja-JP"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15</xdr:col>
      <xdr:colOff>371475</xdr:colOff>
      <xdr:row>4</xdr:row>
      <xdr:rowOff>190500</xdr:rowOff>
    </xdr:from>
    <xdr:to>
      <xdr:col>16</xdr:col>
      <xdr:colOff>882650</xdr:colOff>
      <xdr:row>9</xdr:row>
      <xdr:rowOff>219075</xdr:rowOff>
    </xdr:to>
    <xdr:sp macro="" textlink="">
      <xdr:nvSpPr>
        <xdr:cNvPr id="13" name="線吹き出し 2 (枠付き) 12"/>
        <xdr:cNvSpPr/>
      </xdr:nvSpPr>
      <xdr:spPr>
        <a:xfrm>
          <a:off x="12115800" y="1104900"/>
          <a:ext cx="1501775" cy="1171575"/>
        </a:xfrm>
        <a:prstGeom prst="borderCallout2">
          <a:avLst>
            <a:gd name="adj1" fmla="val 100709"/>
            <a:gd name="adj2" fmla="val 71256"/>
            <a:gd name="adj3" fmla="val 100963"/>
            <a:gd name="adj4" fmla="val 72559"/>
            <a:gd name="adj5" fmla="val 144154"/>
            <a:gd name="adj6" fmla="val 72606"/>
          </a:avLst>
        </a:prstGeom>
        <a:solidFill>
          <a:schemeClr val="bg1"/>
        </a:solid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r>
            <a:rPr kumimoji="1" lang="ja-JP" altLang="en-US" sz="1100" b="0">
              <a:solidFill>
                <a:srgbClr val="FF0000"/>
              </a:solidFill>
              <a:latin typeface="+mn-ea"/>
              <a:ea typeface="+mn-ea"/>
            </a:rPr>
            <a:t>支出額に対し一部が補助対象外となる場合、補助対象経費の按分根拠を記載してください。</a:t>
          </a:r>
          <a:endParaRPr kumimoji="1" lang="en-US" altLang="ja-JP" sz="1100" b="0">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276225</xdr:colOff>
      <xdr:row>5</xdr:row>
      <xdr:rowOff>47625</xdr:rowOff>
    </xdr:from>
    <xdr:to>
      <xdr:col>8</xdr:col>
      <xdr:colOff>628651</xdr:colOff>
      <xdr:row>10</xdr:row>
      <xdr:rowOff>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372100" y="1247775"/>
          <a:ext cx="3895726" cy="86677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effectLst/>
              <a:latin typeface="+mn-lt"/>
              <a:ea typeface="+mn-ea"/>
              <a:cs typeface="+mn-cs"/>
            </a:rPr>
            <a:t>※</a:t>
          </a:r>
          <a:r>
            <a:rPr kumimoji="1" lang="ja-JP" altLang="en-US" sz="1050" b="1">
              <a:solidFill>
                <a:srgbClr val="FF0000"/>
              </a:solidFill>
              <a:effectLst/>
              <a:latin typeface="+mn-lt"/>
              <a:ea typeface="+mn-ea"/>
              <a:cs typeface="+mn-cs"/>
            </a:rPr>
            <a:t>当該様式は、様式１</a:t>
          </a:r>
          <a:r>
            <a:rPr kumimoji="1" lang="en-US" altLang="ja-JP" sz="1050" b="1">
              <a:solidFill>
                <a:srgbClr val="FF0000"/>
              </a:solidFill>
              <a:effectLst/>
              <a:latin typeface="+mn-lt"/>
              <a:ea typeface="+mn-ea"/>
              <a:cs typeface="+mn-cs"/>
            </a:rPr>
            <a:t>-</a:t>
          </a:r>
          <a:r>
            <a:rPr kumimoji="1" lang="ja-JP" altLang="en-US" sz="1050" b="1">
              <a:solidFill>
                <a:srgbClr val="FF0000"/>
              </a:solidFill>
              <a:effectLst/>
              <a:latin typeface="+mn-lt"/>
              <a:ea typeface="+mn-ea"/>
              <a:cs typeface="+mn-cs"/>
            </a:rPr>
            <a:t>②の作成を支援するための様式です。実施状況報告時及び完了実績報告時には、同様の様式を提出していただきます。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161926</xdr:colOff>
      <xdr:row>3</xdr:row>
      <xdr:rowOff>57150</xdr:rowOff>
    </xdr:from>
    <xdr:to>
      <xdr:col>12</xdr:col>
      <xdr:colOff>419101</xdr:colOff>
      <xdr:row>8</xdr:row>
      <xdr:rowOff>9525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153026" y="790575"/>
          <a:ext cx="5343525" cy="105727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当該様式は、様式１</a:t>
          </a:r>
          <a:r>
            <a:rPr kumimoji="1" lang="en-US" altLang="ja-JP" sz="1100" b="1">
              <a:solidFill>
                <a:srgbClr val="FF0000"/>
              </a:solidFill>
            </a:rPr>
            <a:t>-</a:t>
          </a:r>
          <a:r>
            <a:rPr kumimoji="1" lang="ja-JP" altLang="en-US" sz="1100" b="1">
              <a:solidFill>
                <a:srgbClr val="FF0000"/>
              </a:solidFill>
            </a:rPr>
            <a:t>②の作成を支援するための様式です。</a:t>
          </a:r>
        </a:p>
        <a:p>
          <a:r>
            <a:rPr kumimoji="1" lang="ja-JP" altLang="en-US" sz="1100" b="1">
              <a:solidFill>
                <a:srgbClr val="FF0000"/>
              </a:solidFill>
            </a:rPr>
            <a:t>　実施状況報告時及び完了実績報告時には、同様の様式に実績を記載し提出していただきます。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291353</xdr:colOff>
      <xdr:row>2</xdr:row>
      <xdr:rowOff>44823</xdr:rowOff>
    </xdr:from>
    <xdr:to>
      <xdr:col>10</xdr:col>
      <xdr:colOff>1193427</xdr:colOff>
      <xdr:row>5</xdr:row>
      <xdr:rowOff>155760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541559" y="560294"/>
          <a:ext cx="9115986" cy="78329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当該様式は、様式１</a:t>
          </a:r>
          <a:r>
            <a:rPr kumimoji="1" lang="en-US" altLang="ja-JP" sz="1400" b="1">
              <a:solidFill>
                <a:srgbClr val="FF0000"/>
              </a:solidFill>
            </a:rPr>
            <a:t>-</a:t>
          </a:r>
          <a:r>
            <a:rPr kumimoji="1" lang="ja-JP" altLang="en-US" sz="1400" b="1">
              <a:solidFill>
                <a:srgbClr val="FF0000"/>
              </a:solidFill>
            </a:rPr>
            <a:t>②の作成を支援するための様式です。</a:t>
          </a:r>
          <a:endParaRPr kumimoji="1" lang="en-US" altLang="ja-JP" sz="1400" b="1">
            <a:solidFill>
              <a:srgbClr val="FF0000"/>
            </a:solidFill>
          </a:endParaRPr>
        </a:p>
        <a:p>
          <a:r>
            <a:rPr kumimoji="1" lang="ja-JP" altLang="en-US" sz="1400" b="1">
              <a:solidFill>
                <a:srgbClr val="FF0000"/>
              </a:solidFill>
            </a:rPr>
            <a:t>　実施状況報告時及び完了実績報告時には、同様の様式に実績を記載し提出していただきます。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302559</xdr:colOff>
      <xdr:row>1</xdr:row>
      <xdr:rowOff>112058</xdr:rowOff>
    </xdr:from>
    <xdr:to>
      <xdr:col>10</xdr:col>
      <xdr:colOff>1277470</xdr:colOff>
      <xdr:row>4</xdr:row>
      <xdr:rowOff>223977</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474324" y="336176"/>
          <a:ext cx="7362264" cy="78427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当該様式は、様式１</a:t>
          </a:r>
          <a:r>
            <a:rPr kumimoji="1" lang="en-US" altLang="ja-JP" sz="1400" b="1">
              <a:solidFill>
                <a:srgbClr val="FF0000"/>
              </a:solidFill>
            </a:rPr>
            <a:t>-</a:t>
          </a:r>
          <a:r>
            <a:rPr kumimoji="1" lang="ja-JP" altLang="en-US" sz="1400" b="1">
              <a:solidFill>
                <a:srgbClr val="FF0000"/>
              </a:solidFill>
            </a:rPr>
            <a:t>②の作成を支援するための様式です。</a:t>
          </a:r>
        </a:p>
        <a:p>
          <a:r>
            <a:rPr kumimoji="1" lang="ja-JP" altLang="en-US" sz="1400" b="1">
              <a:solidFill>
                <a:srgbClr val="FF0000"/>
              </a:solidFill>
            </a:rPr>
            <a:t>　実施状況報告時及び完了実績報告時には、同様の様式を提出していただきます。</a:t>
          </a:r>
        </a:p>
      </xdr:txBody>
    </xdr:sp>
    <xdr:clientData/>
  </xdr:twoCellAnchor>
  <xdr:twoCellAnchor>
    <xdr:from>
      <xdr:col>9</xdr:col>
      <xdr:colOff>1120588</xdr:colOff>
      <xdr:row>5</xdr:row>
      <xdr:rowOff>67236</xdr:rowOff>
    </xdr:from>
    <xdr:to>
      <xdr:col>11</xdr:col>
      <xdr:colOff>1053350</xdr:colOff>
      <xdr:row>12</xdr:row>
      <xdr:rowOff>44824</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3290176" y="1187824"/>
          <a:ext cx="2711821" cy="1288676"/>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業務割合については、当プロジェクトの業務割合①</a:t>
          </a:r>
          <a:r>
            <a:rPr kumimoji="1" lang="en-US" altLang="ja-JP" sz="1400" b="1">
              <a:solidFill>
                <a:srgbClr val="FF0000"/>
              </a:solidFill>
            </a:rPr>
            <a:t>×</a:t>
          </a:r>
          <a:r>
            <a:rPr kumimoji="1" lang="ja-JP" altLang="en-US" sz="1400" b="1">
              <a:solidFill>
                <a:srgbClr val="FF0000"/>
              </a:solidFill>
            </a:rPr>
            <a:t>内補助対象業務の業務割合②で算定していただきます。</a:t>
          </a:r>
          <a:endParaRPr kumimoji="1" lang="en-US" altLang="ja-JP" sz="14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291353</xdr:colOff>
      <xdr:row>2</xdr:row>
      <xdr:rowOff>44823</xdr:rowOff>
    </xdr:from>
    <xdr:to>
      <xdr:col>10</xdr:col>
      <xdr:colOff>1193427</xdr:colOff>
      <xdr:row>5</xdr:row>
      <xdr:rowOff>155760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549403" y="568698"/>
          <a:ext cx="9131674" cy="796737"/>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当該様式は、様式１ｰ②の作成を支援するための様式です。</a:t>
          </a:r>
          <a:endParaRPr kumimoji="1" lang="en-US" altLang="ja-JP" sz="1400" b="1">
            <a:solidFill>
              <a:srgbClr val="FF0000"/>
            </a:solidFill>
          </a:endParaRPr>
        </a:p>
        <a:p>
          <a:r>
            <a:rPr kumimoji="1" lang="ja-JP" altLang="en-US" sz="1400" b="1">
              <a:solidFill>
                <a:srgbClr val="FF0000"/>
              </a:solidFill>
            </a:rPr>
            <a:t>　実施状況報告時及び完了実績報告時には、同様の様式に実績を記載し提出していただきます。</a:t>
          </a:r>
        </a:p>
      </xdr:txBody>
    </xdr:sp>
    <xdr:clientData/>
  </xdr:twoCellAnchor>
  <xdr:twoCellAnchor>
    <xdr:from>
      <xdr:col>10</xdr:col>
      <xdr:colOff>0</xdr:colOff>
      <xdr:row>6</xdr:row>
      <xdr:rowOff>33617</xdr:rowOff>
    </xdr:from>
    <xdr:to>
      <xdr:col>11</xdr:col>
      <xdr:colOff>728380</xdr:colOff>
      <xdr:row>12</xdr:row>
      <xdr:rowOff>112058</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5105529" y="1445558"/>
          <a:ext cx="4034116" cy="1098176"/>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従事割合については、当プロジェクトの従事割合①</a:t>
          </a:r>
          <a:r>
            <a:rPr kumimoji="1" lang="en-US" altLang="ja-JP" sz="1400" b="1">
              <a:solidFill>
                <a:srgbClr val="FF0000"/>
              </a:solidFill>
            </a:rPr>
            <a:t>×</a:t>
          </a:r>
          <a:r>
            <a:rPr kumimoji="1" lang="ja-JP" altLang="en-US" sz="1400" b="1">
              <a:solidFill>
                <a:srgbClr val="FF0000"/>
              </a:solidFill>
            </a:rPr>
            <a:t>内補助対象業務の従事割合②で算定していただきます。</a:t>
          </a:r>
          <a:endParaRPr kumimoji="1" lang="en-US" altLang="ja-JP" sz="14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302559</xdr:colOff>
      <xdr:row>2</xdr:row>
      <xdr:rowOff>11206</xdr:rowOff>
    </xdr:from>
    <xdr:to>
      <xdr:col>10</xdr:col>
      <xdr:colOff>885264</xdr:colOff>
      <xdr:row>5</xdr:row>
      <xdr:rowOff>123125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474324" y="459441"/>
          <a:ext cx="6970058" cy="78427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当該様式は、様式１</a:t>
          </a:r>
          <a:r>
            <a:rPr kumimoji="1" lang="en-US" altLang="ja-JP" sz="1400" b="1">
              <a:solidFill>
                <a:srgbClr val="FF0000"/>
              </a:solidFill>
            </a:rPr>
            <a:t>-</a:t>
          </a:r>
          <a:r>
            <a:rPr kumimoji="1" lang="ja-JP" altLang="en-US" sz="1400" b="1">
              <a:solidFill>
                <a:srgbClr val="FF0000"/>
              </a:solidFill>
            </a:rPr>
            <a:t>②の作成を支援するための様式です。</a:t>
          </a:r>
        </a:p>
        <a:p>
          <a:r>
            <a:rPr kumimoji="1" lang="ja-JP" altLang="en-US" sz="1400" b="1">
              <a:solidFill>
                <a:srgbClr val="FF0000"/>
              </a:solidFill>
            </a:rPr>
            <a:t>　実施状況報告時及び完了実績報告時には、同様の様式を提出していただきます。</a:t>
          </a:r>
        </a:p>
      </xdr:txBody>
    </xdr:sp>
    <xdr:clientData/>
  </xdr:twoCellAnchor>
  <xdr:twoCellAnchor>
    <xdr:from>
      <xdr:col>9</xdr:col>
      <xdr:colOff>328083</xdr:colOff>
      <xdr:row>7</xdr:row>
      <xdr:rowOff>1867</xdr:rowOff>
    </xdr:from>
    <xdr:to>
      <xdr:col>11</xdr:col>
      <xdr:colOff>278899</xdr:colOff>
      <xdr:row>13</xdr:row>
      <xdr:rowOff>212287</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2467166" y="1631700"/>
          <a:ext cx="2723650" cy="1332254"/>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業務割合については、当プロジェクトの業務割合①</a:t>
          </a:r>
          <a:r>
            <a:rPr kumimoji="1" lang="en-US" altLang="ja-JP" sz="1400" b="1">
              <a:solidFill>
                <a:srgbClr val="FF0000"/>
              </a:solidFill>
            </a:rPr>
            <a:t>×</a:t>
          </a:r>
          <a:r>
            <a:rPr kumimoji="1" lang="ja-JP" altLang="en-US" sz="1400" b="1">
              <a:solidFill>
                <a:srgbClr val="FF0000"/>
              </a:solidFill>
            </a:rPr>
            <a:t>内補助対象業務の業務割合②で算定していただきます。</a:t>
          </a:r>
          <a:endParaRPr kumimoji="1" lang="en-US" altLang="ja-JP" sz="1400" b="1">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291353</xdr:colOff>
      <xdr:row>2</xdr:row>
      <xdr:rowOff>44823</xdr:rowOff>
    </xdr:from>
    <xdr:to>
      <xdr:col>10</xdr:col>
      <xdr:colOff>1193427</xdr:colOff>
      <xdr:row>5</xdr:row>
      <xdr:rowOff>155760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549403" y="568698"/>
          <a:ext cx="9131674" cy="796737"/>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当該様式は、様式１</a:t>
          </a:r>
          <a:r>
            <a:rPr kumimoji="1" lang="en-US" altLang="ja-JP" sz="1400" b="1">
              <a:solidFill>
                <a:srgbClr val="FF0000"/>
              </a:solidFill>
            </a:rPr>
            <a:t>-</a:t>
          </a:r>
          <a:r>
            <a:rPr kumimoji="1" lang="ja-JP" altLang="en-US" sz="1400" b="1">
              <a:solidFill>
                <a:srgbClr val="FF0000"/>
              </a:solidFill>
            </a:rPr>
            <a:t>②の作成を支援するための様式です。</a:t>
          </a:r>
          <a:endParaRPr kumimoji="1" lang="en-US" altLang="ja-JP" sz="1400" b="1">
            <a:solidFill>
              <a:srgbClr val="FF0000"/>
            </a:solidFill>
          </a:endParaRPr>
        </a:p>
        <a:p>
          <a:r>
            <a:rPr kumimoji="1" lang="ja-JP" altLang="en-US" sz="1400" b="1">
              <a:solidFill>
                <a:srgbClr val="FF0000"/>
              </a:solidFill>
            </a:rPr>
            <a:t>　実施状況報告時及び完了実績報告時には、同様の様式に実績を記載し提出していただきます。</a:t>
          </a:r>
        </a:p>
      </xdr:txBody>
    </xdr:sp>
    <xdr:clientData/>
  </xdr:twoCellAnchor>
  <xdr:twoCellAnchor>
    <xdr:from>
      <xdr:col>10</xdr:col>
      <xdr:colOff>0</xdr:colOff>
      <xdr:row>6</xdr:row>
      <xdr:rowOff>22412</xdr:rowOff>
    </xdr:from>
    <xdr:to>
      <xdr:col>11</xdr:col>
      <xdr:colOff>761998</xdr:colOff>
      <xdr:row>12</xdr:row>
      <xdr:rowOff>100853</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15139147" y="1434353"/>
          <a:ext cx="4034116" cy="1098176"/>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従事割合については、当プロジェクトの従事割合①</a:t>
          </a:r>
          <a:r>
            <a:rPr kumimoji="1" lang="en-US" altLang="ja-JP" sz="1400" b="1">
              <a:solidFill>
                <a:srgbClr val="FF0000"/>
              </a:solidFill>
            </a:rPr>
            <a:t>×</a:t>
          </a:r>
          <a:r>
            <a:rPr kumimoji="1" lang="ja-JP" altLang="en-US" sz="1400" b="1">
              <a:solidFill>
                <a:srgbClr val="FF0000"/>
              </a:solidFill>
            </a:rPr>
            <a:t>内補助対象業務の従事割合②で算定していただきます。</a:t>
          </a:r>
          <a:endParaRPr kumimoji="1" lang="en-US" altLang="ja-JP" sz="1400" b="1">
            <a:solidFill>
              <a:srgbClr val="FF0000"/>
            </a:solidFill>
          </a:endParaRPr>
        </a:p>
      </xdr:txBody>
    </xdr:sp>
    <xdr:clientData/>
  </xdr:twoCellAnchor>
  <xdr:twoCellAnchor>
    <xdr:from>
      <xdr:col>7</xdr:col>
      <xdr:colOff>202406</xdr:colOff>
      <xdr:row>51</xdr:row>
      <xdr:rowOff>36421</xdr:rowOff>
    </xdr:from>
    <xdr:to>
      <xdr:col>12</xdr:col>
      <xdr:colOff>1578119</xdr:colOff>
      <xdr:row>52</xdr:row>
      <xdr:rowOff>161040</xdr:rowOff>
    </xdr:to>
    <xdr:sp macro="" textlink="">
      <xdr:nvSpPr>
        <xdr:cNvPr id="8" name="テキスト ボックス 7"/>
        <xdr:cNvSpPr txBox="1"/>
      </xdr:nvSpPr>
      <xdr:spPr>
        <a:xfrm>
          <a:off x="10608469" y="11418796"/>
          <a:ext cx="8638525" cy="37465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latin typeface="+mn-ea"/>
              <a:ea typeface="+mn-ea"/>
            </a:rPr>
            <a:t>本様式による算定結果を様式①</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に入力する際は、「様式①</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入力値算定シート」をご利用ください。</a:t>
          </a:r>
          <a:endParaRPr kumimoji="1" lang="en-US" altLang="ja-JP" sz="1400" b="1">
            <a:solidFill>
              <a:srgbClr val="FF0000"/>
            </a:solidFill>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i-m/Desktop/&#12467;&#12500;&#12540;250302_7_&#20316;&#25104;&#25903;&#25588;&#27096;&#24335;&#9312;&#65374;&#9320;(&#35352;&#20837;&#20363;)_&#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実施完了報告⑫⑬⑭⑮_インポート用"/>
      <sheetName val="シート①"/>
      <sheetName val="シート②"/>
      <sheetName val="シート③-1"/>
      <sheetName val="シート③-2"/>
      <sheetName val="シート④"/>
      <sheetName val="シート⑤"/>
      <sheetName val="シート⑥"/>
      <sheetName val="シート⑦"/>
      <sheetName val="シート⑧"/>
      <sheetName val="シート⑨"/>
      <sheetName val="Sheet1"/>
      <sheetName val="補助対象リスト"/>
      <sheetName val="減価償却"/>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v>1</v>
          </cell>
          <cell r="B4" t="str">
            <v xml:space="preserve">Revit </v>
          </cell>
          <cell r="C4" t="str">
            <v>Autodesk</v>
          </cell>
          <cell r="D4" t="str">
            <v>設計ＢＩＭ・施工ＢＩＭ本体</v>
          </cell>
          <cell r="E4" t="str">
            <v>単独</v>
          </cell>
          <cell r="F4" t="str">
            <v>建築・構造・設備向けBIMソフトウェア</v>
          </cell>
          <cell r="G4" t="str">
            <v>(１)ソフトウェア利用費</v>
          </cell>
        </row>
        <row r="5">
          <cell r="A5">
            <v>2</v>
          </cell>
          <cell r="B5" t="str">
            <v>Revit LT</v>
          </cell>
          <cell r="C5" t="str">
            <v>Autodesk</v>
          </cell>
          <cell r="D5" t="str">
            <v>設計ＢＩＭ・施工ＢＩＭ本体</v>
          </cell>
          <cell r="E5" t="str">
            <v>単独</v>
          </cell>
          <cell r="F5" t="str">
            <v>建築向けBIMソフトウェア</v>
          </cell>
          <cell r="G5" t="str">
            <v>(１)ソフトウェア利用費</v>
          </cell>
        </row>
        <row r="6">
          <cell r="A6">
            <v>3</v>
          </cell>
          <cell r="B6" t="str">
            <v>Architecture Engineering &amp; Construction Collection</v>
          </cell>
          <cell r="C6" t="str">
            <v>Autodesk</v>
          </cell>
          <cell r="D6" t="str">
            <v>設計ＢＩＭ・施工ＢＩＭ本体</v>
          </cell>
          <cell r="E6" t="str">
            <v>拡張</v>
          </cell>
          <cell r="F6" t="str">
            <v>BIMソフト(Revit)含めた建築/建設向け総合ソリューション</v>
          </cell>
          <cell r="G6" t="str">
            <v>(１)ソフトウェア利用費</v>
          </cell>
        </row>
        <row r="7">
          <cell r="A7">
            <v>4</v>
          </cell>
          <cell r="B7" t="str">
            <v>Archicad  (Win/Mac)</v>
          </cell>
          <cell r="C7" t="str">
            <v>グラフィソフトジャパン株式会社</v>
          </cell>
          <cell r="D7" t="str">
            <v>設計ＢＩＭ・施工ＢＩＭ本体</v>
          </cell>
          <cell r="E7" t="str">
            <v>単独</v>
          </cell>
          <cell r="F7" t="str">
            <v>BIMソフトウェア</v>
          </cell>
          <cell r="G7" t="str">
            <v>(１)ソフトウェア利用費</v>
          </cell>
        </row>
        <row r="8">
          <cell r="A8">
            <v>5</v>
          </cell>
          <cell r="B8" t="str">
            <v>Archicad  Graphisoft Forward</v>
          </cell>
          <cell r="C8" t="str">
            <v>グラフィソフトジャパン株式会社</v>
          </cell>
          <cell r="D8" t="str">
            <v>付加要素・ライブラリ等</v>
          </cell>
          <cell r="E8" t="str">
            <v>拡張</v>
          </cell>
          <cell r="F8" t="str">
            <v>BIMソフトウェア</v>
          </cell>
          <cell r="G8" t="str">
            <v>(１)ソフトウェア利用費</v>
          </cell>
        </row>
        <row r="9">
          <cell r="A9">
            <v>6</v>
          </cell>
          <cell r="B9" t="str">
            <v>Archicad  Solo (Win/Mac)</v>
          </cell>
          <cell r="C9" t="str">
            <v>グラフィソフトジャパン株式会社</v>
          </cell>
          <cell r="D9" t="str">
            <v>設計ＢＩＭ・施工ＢＩＭ本体</v>
          </cell>
          <cell r="E9" t="str">
            <v>単独</v>
          </cell>
          <cell r="F9" t="str">
            <v>BIMソフトウェア</v>
          </cell>
          <cell r="G9" t="str">
            <v>(１)ソフトウェア利用費</v>
          </cell>
        </row>
        <row r="10">
          <cell r="A10">
            <v>7</v>
          </cell>
          <cell r="B10" t="str">
            <v>Archicad  Solo Graphisoft Forward</v>
          </cell>
          <cell r="C10" t="str">
            <v>グラフィソフトジャパン株式会社</v>
          </cell>
          <cell r="D10" t="str">
            <v>付加要素・ライブラリ等</v>
          </cell>
          <cell r="E10" t="str">
            <v>拡張</v>
          </cell>
          <cell r="F10" t="str">
            <v>BIMソフトウェア</v>
          </cell>
          <cell r="G10" t="str">
            <v>(１)ソフトウェア利用費</v>
          </cell>
        </row>
        <row r="11">
          <cell r="A11">
            <v>8</v>
          </cell>
          <cell r="B11" t="str">
            <v>Archicad Solo Subscription</v>
          </cell>
          <cell r="C11" t="str">
            <v>グラフィソフトジャパン株式会社</v>
          </cell>
          <cell r="D11" t="str">
            <v>設計ＢＩＭ・施工ＢＩＭ本体</v>
          </cell>
          <cell r="E11" t="str">
            <v>単独</v>
          </cell>
          <cell r="F11" t="str">
            <v>BIMソフトウェア</v>
          </cell>
          <cell r="G11" t="str">
            <v>(１)ソフトウェア利用費</v>
          </cell>
        </row>
        <row r="12">
          <cell r="A12">
            <v>9</v>
          </cell>
          <cell r="B12" t="str">
            <v>Archicad Solo サイドグレード</v>
          </cell>
          <cell r="C12" t="str">
            <v>グラフィソフトジャパン株式会社</v>
          </cell>
          <cell r="D12" t="str">
            <v>設計ＢＩＭ・施工ＢＩＭ本体</v>
          </cell>
          <cell r="E12" t="str">
            <v>拡張</v>
          </cell>
          <cell r="F12" t="str">
            <v>BIMソフトウェア（サイドグレード）</v>
          </cell>
          <cell r="G12" t="str">
            <v>(１)ソフトウェア利用費</v>
          </cell>
        </row>
        <row r="13">
          <cell r="A13">
            <v>10</v>
          </cell>
          <cell r="B13" t="str">
            <v xml:space="preserve">Archicad Subscription </v>
          </cell>
          <cell r="C13" t="str">
            <v>グラフィソフトジャパン株式会社</v>
          </cell>
          <cell r="D13" t="str">
            <v>設計ＢＩＭ・施工ＢＩＭ本体</v>
          </cell>
          <cell r="E13" t="str">
            <v>単独</v>
          </cell>
          <cell r="F13" t="str">
            <v>BIMソフトウェア</v>
          </cell>
          <cell r="G13" t="str">
            <v>(１)ソフトウェア利用費</v>
          </cell>
        </row>
        <row r="14">
          <cell r="A14">
            <v>11</v>
          </cell>
          <cell r="B14" t="str">
            <v>Archicad アップグレード</v>
          </cell>
          <cell r="C14" t="str">
            <v>グラフィソフトジャパン株式会社</v>
          </cell>
          <cell r="D14" t="str">
            <v>設計ＢＩＭ・施工ＢＩＭ本体</v>
          </cell>
          <cell r="E14" t="str">
            <v>拡張</v>
          </cell>
          <cell r="F14" t="str">
            <v>BIMソフトウェア（アップグレード）</v>
          </cell>
          <cell r="G14" t="str">
            <v>(１)ソフトウェア利用費</v>
          </cell>
        </row>
        <row r="15">
          <cell r="A15">
            <v>12</v>
          </cell>
          <cell r="B15" t="str">
            <v>GLOOBE Architect（基本）</v>
          </cell>
          <cell r="C15" t="str">
            <v>福井コンピュータアーキテクト株式会社</v>
          </cell>
          <cell r="D15" t="str">
            <v>設計ＢＩＭ・施工ＢＩＭ本体</v>
          </cell>
          <cell r="E15" t="str">
            <v>単独</v>
          </cell>
          <cell r="F15" t="str">
            <v>BIMソフトウェア</v>
          </cell>
          <cell r="G15" t="str">
            <v>(１)ソフトウェア利用費</v>
          </cell>
        </row>
        <row r="16">
          <cell r="A16">
            <v>13</v>
          </cell>
          <cell r="B16" t="str">
            <v>GLOOBE Architect（実施設計）</v>
          </cell>
          <cell r="C16" t="str">
            <v>福井コンピュータアーキテクト株式会社</v>
          </cell>
          <cell r="D16" t="str">
            <v>設計ＢＩＭ・施工ＢＩＭ本体</v>
          </cell>
          <cell r="E16" t="str">
            <v>拡張</v>
          </cell>
          <cell r="F16" t="str">
            <v>平面詳細図、矩計図、展開図、建具表、仕上表</v>
          </cell>
          <cell r="G16" t="str">
            <v>(１)ソフトウェア利用費</v>
          </cell>
        </row>
        <row r="17">
          <cell r="A17">
            <v>14</v>
          </cell>
          <cell r="B17" t="str">
            <v>GLOOBE Construction（基本）</v>
          </cell>
          <cell r="C17" t="str">
            <v>福井コンピュータアーキテクト株式会社</v>
          </cell>
          <cell r="D17" t="str">
            <v>設計ＢＩＭ・施工ＢＩＭ本体</v>
          </cell>
          <cell r="E17" t="str">
            <v>単独</v>
          </cell>
          <cell r="F17" t="str">
            <v>BIMソフトウェア</v>
          </cell>
          <cell r="G17" t="str">
            <v>(１)ソフトウェア利用費</v>
          </cell>
        </row>
        <row r="18">
          <cell r="A18">
            <v>15</v>
          </cell>
          <cell r="B18" t="str">
            <v>GLOOBE Architect（躯体図出力）</v>
          </cell>
          <cell r="C18" t="str">
            <v>福井コンピュータアーキテクト株式会社</v>
          </cell>
          <cell r="D18" t="str">
            <v>設計ＢＩＭ・施工ＢＩＭ本体</v>
          </cell>
          <cell r="E18" t="str">
            <v>拡張</v>
          </cell>
          <cell r="F18" t="str">
            <v>躯体図出力</v>
          </cell>
          <cell r="G18" t="str">
            <v>(１)ソフトウェア利用費</v>
          </cell>
        </row>
        <row r="19">
          <cell r="A19">
            <v>16</v>
          </cell>
          <cell r="B19" t="str">
            <v>GLOOBE Construction（仮設計画）</v>
          </cell>
          <cell r="C19" t="str">
            <v>福井コンピュータアーキテクト株式会社</v>
          </cell>
          <cell r="D19" t="str">
            <v>設計ＢＩＭ・施工ＢＩＭ本体</v>
          </cell>
          <cell r="E19" t="str">
            <v>拡張</v>
          </cell>
          <cell r="F19" t="str">
            <v>仮設計画モデル</v>
          </cell>
          <cell r="G19" t="str">
            <v>(１)ソフトウェア利用費</v>
          </cell>
        </row>
        <row r="20">
          <cell r="A20">
            <v>17</v>
          </cell>
          <cell r="B20" t="str">
            <v>GLOOBE Construction（工程計画）</v>
          </cell>
          <cell r="C20" t="str">
            <v>福井コンピュータアーキテクト株式会社</v>
          </cell>
          <cell r="D20" t="str">
            <v>設計ＢＩＭ・施工ＢＩＭ本体</v>
          </cell>
          <cell r="E20" t="str">
            <v>拡張</v>
          </cell>
          <cell r="F20" t="str">
            <v>工程・数量積算・シミュレーション</v>
          </cell>
          <cell r="G20" t="str">
            <v>(１)ソフトウェア利用費</v>
          </cell>
        </row>
        <row r="21">
          <cell r="A21">
            <v>18</v>
          </cell>
          <cell r="B21" t="str">
            <v>GLOOBE Construction（土工計画）</v>
          </cell>
          <cell r="C21" t="str">
            <v>福井コンピュータアーキテクト株式会社</v>
          </cell>
          <cell r="D21" t="str">
            <v>設計ＢＩＭ・施工ＢＩＭ本体</v>
          </cell>
          <cell r="E21" t="str">
            <v>拡張</v>
          </cell>
          <cell r="F21" t="str">
            <v>土工計画モデル</v>
          </cell>
          <cell r="G21" t="str">
            <v>(１)ソフトウェア利用費</v>
          </cell>
        </row>
        <row r="22">
          <cell r="A22">
            <v>19</v>
          </cell>
          <cell r="B22" t="str">
            <v>Vectorworks Architect</v>
          </cell>
          <cell r="C22" t="str">
            <v xml:space="preserve"> ベクターワークスジャパン株式会社</v>
          </cell>
          <cell r="D22" t="str">
            <v>設計ＢＩＭ・施工ＢＩＭ本体</v>
          </cell>
          <cell r="E22" t="str">
            <v>単独</v>
          </cell>
          <cell r="F22" t="str">
            <v>BIMソフトウェア</v>
          </cell>
          <cell r="G22" t="str">
            <v>(１)ソフトウェア利用費</v>
          </cell>
        </row>
        <row r="23">
          <cell r="A23">
            <v>20</v>
          </cell>
          <cell r="B23" t="str">
            <v>Vectorworks Design Suite</v>
          </cell>
          <cell r="C23" t="str">
            <v xml:space="preserve"> ベクターワークスジャパン株式会社</v>
          </cell>
          <cell r="D23" t="str">
            <v>設計ＢＩＭ・施工ＢＩＭ本体</v>
          </cell>
          <cell r="E23" t="str">
            <v>単独</v>
          </cell>
          <cell r="F23" t="str">
            <v>BIMソフトウェア、造園・外構設計、ホール照明設計など</v>
          </cell>
          <cell r="G23" t="str">
            <v>(１)ソフトウェア利用費</v>
          </cell>
        </row>
        <row r="24">
          <cell r="A24">
            <v>21</v>
          </cell>
          <cell r="B24" t="str">
            <v>Vectorworks Landmark</v>
          </cell>
          <cell r="C24" t="str">
            <v xml:space="preserve"> ベクターワークスジャパン株式会社</v>
          </cell>
          <cell r="D24" t="str">
            <v>設計ＢＩＭ・施工ＢＩＭ本体</v>
          </cell>
          <cell r="E24" t="str">
            <v>単独</v>
          </cell>
          <cell r="F24" t="str">
            <v>BIMソフトウェア、造園・外構設計など</v>
          </cell>
          <cell r="G24" t="str">
            <v>(１)ソフトウェア利用費</v>
          </cell>
        </row>
        <row r="25">
          <cell r="A25">
            <v>22</v>
          </cell>
          <cell r="B25" t="str">
            <v>Vectorworks Spotlight</v>
          </cell>
          <cell r="C25" t="str">
            <v xml:space="preserve"> ベクターワークスジャパン株式会社</v>
          </cell>
          <cell r="D25" t="str">
            <v>設計ＢＩＭ・施工ＢＩＭ本体</v>
          </cell>
          <cell r="E25" t="str">
            <v>単独</v>
          </cell>
          <cell r="F25" t="str">
            <v>BIMソフトウェア、ホール照明設計など</v>
          </cell>
          <cell r="G25" t="str">
            <v>(１)ソフトウェア利用費</v>
          </cell>
        </row>
        <row r="26">
          <cell r="A26">
            <v>23</v>
          </cell>
          <cell r="B26" t="str">
            <v>Point Layout</v>
          </cell>
          <cell r="C26" t="str">
            <v>Autodesk</v>
          </cell>
          <cell r="D26" t="str">
            <v>チェックツール、ビューワ等</v>
          </cell>
          <cell r="E26" t="str">
            <v>単独</v>
          </cell>
          <cell r="F26" t="str">
            <v>BIM連携　施工・測量ソフトウェア</v>
          </cell>
          <cell r="G26" t="str">
            <v>(１)ソフトウェア利用費</v>
          </cell>
        </row>
        <row r="27">
          <cell r="A27">
            <v>24</v>
          </cell>
          <cell r="B27" t="str">
            <v>ReCap Pro</v>
          </cell>
          <cell r="C27" t="str">
            <v>Autodesk</v>
          </cell>
          <cell r="D27" t="str">
            <v>チェックツール、ビューワ等</v>
          </cell>
          <cell r="E27" t="str">
            <v>単独</v>
          </cell>
          <cell r="F27" t="str">
            <v>BIM連携　測量、計画、建設、改修用点群処理ソフト</v>
          </cell>
          <cell r="G27" t="str">
            <v>(１)ソフトウェア利用費</v>
          </cell>
        </row>
        <row r="28">
          <cell r="A28">
            <v>25</v>
          </cell>
          <cell r="B28" t="str">
            <v>BIM Collaborate</v>
          </cell>
          <cell r="C28" t="str">
            <v>Autodesk</v>
          </cell>
          <cell r="D28" t="str">
            <v>クラウド環境</v>
          </cell>
          <cell r="E28" t="str">
            <v>単独</v>
          </cell>
          <cell r="F28" t="str">
            <v>BIM連携　設計コラボレーションソフトウェア</v>
          </cell>
          <cell r="G28" t="str">
            <v>(３)ＣＤＥ環境構築・利用費</v>
          </cell>
        </row>
        <row r="29">
          <cell r="A29">
            <v>26</v>
          </cell>
          <cell r="B29" t="str">
            <v xml:space="preserve">BIM Collaborate Pro </v>
          </cell>
          <cell r="C29" t="str">
            <v>Autodesk</v>
          </cell>
          <cell r="D29" t="str">
            <v>クラウド環境</v>
          </cell>
          <cell r="E29" t="str">
            <v>単独</v>
          </cell>
          <cell r="F29" t="str">
            <v>BIM連携　設計コラボレーションソフトウェア</v>
          </cell>
          <cell r="G29" t="str">
            <v>(３)ＣＤＥ環境構築・利用費</v>
          </cell>
        </row>
        <row r="30">
          <cell r="A30">
            <v>27</v>
          </cell>
          <cell r="B30" t="str">
            <v>Docs</v>
          </cell>
          <cell r="C30" t="str">
            <v>Autodesk</v>
          </cell>
          <cell r="D30" t="str">
            <v>クラウド環境</v>
          </cell>
          <cell r="E30" t="str">
            <v>単独</v>
          </cell>
          <cell r="F30" t="str">
            <v>BIM連携　建設ドキュメント管理ソフトウェア</v>
          </cell>
          <cell r="G30" t="str">
            <v>(３)ＣＤＥ環境構築・利用費</v>
          </cell>
        </row>
        <row r="31">
          <cell r="A31">
            <v>28</v>
          </cell>
          <cell r="B31" t="str">
            <v xml:space="preserve">Build </v>
          </cell>
          <cell r="C31" t="str">
            <v>Autodesk</v>
          </cell>
          <cell r="D31" t="str">
            <v>クラウド環境</v>
          </cell>
          <cell r="E31" t="str">
            <v>単独</v>
          </cell>
          <cell r="F31" t="str">
            <v>BIM連携　施工管理ソフトウェア</v>
          </cell>
          <cell r="G31" t="str">
            <v>(３)ＣＤＥ環境構築・利用費</v>
          </cell>
        </row>
        <row r="32">
          <cell r="A32">
            <v>29</v>
          </cell>
          <cell r="B32" t="str">
            <v>Assemble</v>
          </cell>
          <cell r="C32" t="str">
            <v>Autodesk</v>
          </cell>
          <cell r="D32" t="str">
            <v>クラウド環境</v>
          </cell>
          <cell r="E32" t="str">
            <v>単独</v>
          </cell>
          <cell r="F32" t="str">
            <v>BIM連携　施工管理ソフトウェア</v>
          </cell>
          <cell r="G32" t="str">
            <v>(３)ＣＤＥ環境構築・利用費</v>
          </cell>
        </row>
        <row r="33">
          <cell r="A33">
            <v>30</v>
          </cell>
          <cell r="B33" t="str">
            <v>BIMcloud SaaS（Software as a Service）1年</v>
          </cell>
          <cell r="C33" t="str">
            <v>グラフィソフトジャパン株式会社</v>
          </cell>
          <cell r="D33" t="str">
            <v>クラウド環境</v>
          </cell>
          <cell r="E33" t="str">
            <v>単独</v>
          </cell>
          <cell r="F33" t="str">
            <v>BIMプロジェクトプラットフォーム(共通データ環境)</v>
          </cell>
          <cell r="G33" t="str">
            <v>(３)ＣＤＥ環境構築・利用費</v>
          </cell>
        </row>
        <row r="34">
          <cell r="A34">
            <v>31</v>
          </cell>
          <cell r="B34" t="str">
            <v>BIMcloud User License</v>
          </cell>
          <cell r="C34" t="str">
            <v>グラフィソフトジャパン株式会社</v>
          </cell>
          <cell r="D34" t="str">
            <v>クラウド環境</v>
          </cell>
          <cell r="E34" t="str">
            <v>単独</v>
          </cell>
          <cell r="F34" t="str">
            <v>BIMプロジェクトプラットフォーム(共通データ環境)</v>
          </cell>
          <cell r="G34" t="str">
            <v>(３)ＣＤＥ環境構築・利用費</v>
          </cell>
        </row>
        <row r="35">
          <cell r="A35">
            <v>32</v>
          </cell>
          <cell r="B35" t="str">
            <v>Aconex</v>
          </cell>
          <cell r="C35" t="str">
            <v>Oracle</v>
          </cell>
          <cell r="D35" t="str">
            <v>クラウド環境</v>
          </cell>
          <cell r="E35" t="str">
            <v>単独</v>
          </cell>
          <cell r="F35" t="str">
            <v>CDE／ビューワー</v>
          </cell>
          <cell r="G35" t="str">
            <v>(３)ＣＤＥ環境構築・利用費</v>
          </cell>
        </row>
        <row r="36">
          <cell r="A36">
            <v>33</v>
          </cell>
          <cell r="B36" t="str">
            <v>Revizto</v>
          </cell>
          <cell r="C36" t="str">
            <v>株式会社STUDIO55  :  有限会社リビングCG</v>
          </cell>
          <cell r="D36" t="str">
            <v>クラウド環境</v>
          </cell>
          <cell r="E36" t="str">
            <v>単独</v>
          </cell>
          <cell r="F36" t="str">
            <v>CDE／ビューワー</v>
          </cell>
          <cell r="G36" t="str">
            <v>(３)ＣＤＥ環境構築・利用費</v>
          </cell>
        </row>
        <row r="37">
          <cell r="A37">
            <v>34</v>
          </cell>
          <cell r="B37" t="str">
            <v>ARCHI Box</v>
          </cell>
          <cell r="C37" t="str">
            <v>福井コンピュータアーキテクト株式会社</v>
          </cell>
          <cell r="D37" t="str">
            <v>クラウド環境</v>
          </cell>
          <cell r="E37" t="str">
            <v>単独</v>
          </cell>
          <cell r="F37" t="str">
            <v>データ共有サービス</v>
          </cell>
          <cell r="G37" t="str">
            <v>(３)ＣＤＥ環境構築・利用費</v>
          </cell>
        </row>
        <row r="38">
          <cell r="A38">
            <v>35</v>
          </cell>
          <cell r="B38" t="str">
            <v xml:space="preserve">Tekla Structures </v>
          </cell>
          <cell r="C38" t="str">
            <v>株式会社トリンブル・ソリューションズ</v>
          </cell>
          <cell r="D38" t="str">
            <v>設計ＢＩＭ・施工ＢＩＭ本体</v>
          </cell>
          <cell r="E38" t="str">
            <v>単独</v>
          </cell>
          <cell r="F38" t="str">
            <v>構造向けBIMソフトウェア</v>
          </cell>
          <cell r="G38" t="str">
            <v>(１)ソフトウェア利用費</v>
          </cell>
        </row>
        <row r="39">
          <cell r="A39">
            <v>37</v>
          </cell>
          <cell r="B39" t="str">
            <v>S/F REAL4</v>
          </cell>
          <cell r="C39" t="str">
            <v>データロジック</v>
          </cell>
          <cell r="D39" t="str">
            <v>構造解析・計算・構造モデル</v>
          </cell>
          <cell r="E39" t="str">
            <v>単独</v>
          </cell>
          <cell r="F39" t="str">
            <v>構造モデル作成</v>
          </cell>
          <cell r="G39" t="str">
            <v>(１)ソフトウェア利用費</v>
          </cell>
        </row>
        <row r="40">
          <cell r="A40">
            <v>38</v>
          </cell>
          <cell r="B40" t="str">
            <v>Real４</v>
          </cell>
          <cell r="C40" t="str">
            <v>データロジック</v>
          </cell>
          <cell r="D40" t="str">
            <v>構造解析・計算・構造モデル</v>
          </cell>
          <cell r="E40" t="str">
            <v>単独</v>
          </cell>
          <cell r="F40" t="str">
            <v>鉄骨構造モデル</v>
          </cell>
          <cell r="G40" t="str">
            <v>(１)ソフトウェア利用費</v>
          </cell>
        </row>
        <row r="41">
          <cell r="A41">
            <v>39</v>
          </cell>
          <cell r="B41" t="str">
            <v>Super Build/SS7</v>
          </cell>
          <cell r="C41" t="str">
            <v>ユニオンシステム株式会社</v>
          </cell>
          <cell r="D41" t="str">
            <v>構造解析・計算・構造モデル</v>
          </cell>
          <cell r="E41" t="str">
            <v>単独</v>
          </cell>
          <cell r="F41" t="str">
            <v>構造計算</v>
          </cell>
          <cell r="G41" t="str">
            <v>(１)ソフトウェア利用費</v>
          </cell>
        </row>
        <row r="42">
          <cell r="A42">
            <v>40</v>
          </cell>
          <cell r="B42" t="str">
            <v>構造モデラー+NBUS7</v>
          </cell>
          <cell r="C42" t="str">
            <v>構造システム</v>
          </cell>
          <cell r="D42" t="str">
            <v>構造解析・計算・構造モデル</v>
          </cell>
          <cell r="E42" t="str">
            <v>単独</v>
          </cell>
          <cell r="F42" t="str">
            <v>構造計算</v>
          </cell>
          <cell r="G42" t="str">
            <v>(１)ソフトウェア利用費</v>
          </cell>
        </row>
        <row r="43">
          <cell r="A43">
            <v>41</v>
          </cell>
          <cell r="B43" t="str">
            <v>SIRCAD</v>
          </cell>
          <cell r="C43" t="str">
            <v>株式会社ソフトウェアセンター</v>
          </cell>
          <cell r="D43" t="str">
            <v>構造解析・計算・構造モデル</v>
          </cell>
          <cell r="E43" t="str">
            <v>単独</v>
          </cell>
          <cell r="F43" t="str">
            <v>構造モデル作成（各構造計算ソフトとBIMを繋げることが可能）</v>
          </cell>
          <cell r="G43" t="str">
            <v>(１)ソフトウェア利用費</v>
          </cell>
        </row>
        <row r="44">
          <cell r="A44">
            <v>42</v>
          </cell>
          <cell r="B44" t="str">
            <v>Lightning BIM</v>
          </cell>
          <cell r="C44" t="str">
            <v>Arent</v>
          </cell>
          <cell r="D44" t="str">
            <v>構造解析・計算・構造モデル</v>
          </cell>
          <cell r="E44" t="str">
            <v>拡張</v>
          </cell>
          <cell r="F44" t="str">
            <v>Revitと連携して自動配筋</v>
          </cell>
          <cell r="G44" t="str">
            <v>(１)ソフトウェア利用費</v>
          </cell>
        </row>
        <row r="45">
          <cell r="A45">
            <v>43</v>
          </cell>
          <cell r="B45" t="str">
            <v>鉄之助ソリッド</v>
          </cell>
          <cell r="C45" t="str">
            <v>株式会社アーキテック</v>
          </cell>
          <cell r="D45" t="str">
            <v>構造解析・計算・構造モデル</v>
          </cell>
          <cell r="E45" t="str">
            <v>単独</v>
          </cell>
          <cell r="F45" t="str">
            <v>配筋モデリング、数量積算、鉄筋施工図、配筋納まり図</v>
          </cell>
          <cell r="G45" t="str">
            <v>(１)ソフトウェア利用費</v>
          </cell>
        </row>
        <row r="46">
          <cell r="A46">
            <v>44</v>
          </cell>
          <cell r="B46" t="str">
            <v>すけるTON</v>
          </cell>
          <cell r="C46" t="str">
            <v>株式会社カルテック</v>
          </cell>
          <cell r="D46" t="str">
            <v>構造解析・計算・構造モデル</v>
          </cell>
          <cell r="E46" t="str">
            <v>単独</v>
          </cell>
          <cell r="F46" t="str">
            <v>鉄骨構造モデル</v>
          </cell>
          <cell r="G46" t="str">
            <v>(１)ソフトウェア利用費</v>
          </cell>
        </row>
        <row r="47">
          <cell r="A47">
            <v>45</v>
          </cell>
          <cell r="B47" t="str">
            <v>SLM for Revit Structure</v>
          </cell>
          <cell r="C47" t="str">
            <v>株式会社ソフトウェアセンター</v>
          </cell>
          <cell r="D47" t="str">
            <v>構造解析・計算・構造モデル</v>
          </cell>
          <cell r="E47" t="str">
            <v>拡張</v>
          </cell>
          <cell r="F47" t="str">
            <v>Revitの構造躯体情報を元に断面表を自動作図するプログラム</v>
          </cell>
          <cell r="G47" t="str">
            <v>(１)ソフトウェア利用費</v>
          </cell>
        </row>
        <row r="48">
          <cell r="A48">
            <v>46</v>
          </cell>
          <cell r="B48" t="str">
            <v>SSC for Revit</v>
          </cell>
          <cell r="C48" t="str">
            <v>株式会社ソフトウェアセンター</v>
          </cell>
          <cell r="D48" t="str">
            <v>構造解析・計算・構造モデル</v>
          </cell>
          <cell r="E48" t="str">
            <v>拡張</v>
          </cell>
          <cell r="F48" t="str">
            <v>構造計算結果からRevitモデルを生成　Revitプラグイン</v>
          </cell>
          <cell r="G48" t="str">
            <v>(１)ソフトウェア利用費</v>
          </cell>
        </row>
        <row r="49">
          <cell r="A49">
            <v>47</v>
          </cell>
          <cell r="B49" t="str">
            <v>SS7 Revit Link</v>
          </cell>
          <cell r="C49" t="str">
            <v>ユニオンシステム株式会社</v>
          </cell>
          <cell r="D49" t="str">
            <v>構造解析・計算・構造モデル</v>
          </cell>
          <cell r="E49" t="str">
            <v>拡張</v>
          </cell>
          <cell r="F49" t="str">
            <v>Revitと一貫計算ソフトSS7のデータ連携</v>
          </cell>
          <cell r="G49" t="str">
            <v>(１)ソフトウェア利用費</v>
          </cell>
        </row>
        <row r="50">
          <cell r="A50">
            <v>48</v>
          </cell>
          <cell r="B50" t="str">
            <v>構造モデラー+Revit Op.</v>
          </cell>
          <cell r="C50" t="str">
            <v>構造システム</v>
          </cell>
          <cell r="D50" t="str">
            <v>構造解析・計算・構造モデル</v>
          </cell>
          <cell r="E50" t="str">
            <v>拡張</v>
          </cell>
          <cell r="F50" t="str">
            <v>Revitと一貫計算ソフトNBUS7のデータ連携</v>
          </cell>
          <cell r="G50" t="str">
            <v>(１)ソフトウェア利用費</v>
          </cell>
        </row>
        <row r="51">
          <cell r="A51">
            <v>49</v>
          </cell>
          <cell r="B51" t="str">
            <v>現場ナビ３D鉄筋</v>
          </cell>
          <cell r="C51" t="str">
            <v>株式会社 構造ソフト</v>
          </cell>
          <cell r="D51" t="str">
            <v>構造解析・計算・構造モデル</v>
          </cell>
          <cell r="E51" t="str">
            <v>単独</v>
          </cell>
          <cell r="F51" t="str">
            <v>鉄筋の詳細検討</v>
          </cell>
          <cell r="G51" t="str">
            <v>(１)ソフトウェア利用費</v>
          </cell>
        </row>
        <row r="52">
          <cell r="A52">
            <v>50</v>
          </cell>
          <cell r="B52" t="str">
            <v>Rebro</v>
          </cell>
          <cell r="C52" t="str">
            <v>NYKシステムズ</v>
          </cell>
          <cell r="D52" t="str">
            <v>設備設計</v>
          </cell>
          <cell r="E52" t="str">
            <v>単独</v>
          </cell>
          <cell r="F52" t="str">
            <v>設備BIMモデル作成</v>
          </cell>
          <cell r="G52" t="str">
            <v>(１)ソフトウェア利用費</v>
          </cell>
        </row>
        <row r="53">
          <cell r="A53">
            <v>51</v>
          </cell>
          <cell r="B53" t="str">
            <v>T-Fas</v>
          </cell>
          <cell r="C53" t="str">
            <v>ダイテック</v>
          </cell>
          <cell r="D53" t="str">
            <v>設備設計</v>
          </cell>
          <cell r="E53" t="str">
            <v>単独</v>
          </cell>
          <cell r="F53" t="str">
            <v>設備BIMモデル作成</v>
          </cell>
          <cell r="G53" t="str">
            <v>(１)ソフトウェア利用費</v>
          </cell>
        </row>
        <row r="54">
          <cell r="A54">
            <v>52</v>
          </cell>
          <cell r="B54" t="str">
            <v>CADEWA</v>
          </cell>
          <cell r="C54" t="str">
            <v>四電工</v>
          </cell>
          <cell r="D54" t="str">
            <v>設備設計</v>
          </cell>
          <cell r="E54" t="str">
            <v>単独</v>
          </cell>
          <cell r="F54" t="str">
            <v>設備BIMモデル作成</v>
          </cell>
          <cell r="G54" t="str">
            <v>(１)ソフトウェア利用費</v>
          </cell>
        </row>
        <row r="55">
          <cell r="A55">
            <v>53</v>
          </cell>
          <cell r="B55" t="str">
            <v>CADWe’ll Linx</v>
          </cell>
          <cell r="C55" t="str">
            <v>ダイテック</v>
          </cell>
          <cell r="D55" t="str">
            <v>設備設計</v>
          </cell>
          <cell r="E55" t="str">
            <v>単独</v>
          </cell>
          <cell r="F55" t="str">
            <v>設備BIMモデル作成</v>
          </cell>
          <cell r="G55" t="str">
            <v>(１)ソフトウェア利用費</v>
          </cell>
        </row>
        <row r="56">
          <cell r="A56">
            <v>54</v>
          </cell>
          <cell r="B56" t="str">
            <v>CADWe’ll Tfas</v>
          </cell>
          <cell r="C56" t="str">
            <v>ダイテック</v>
          </cell>
          <cell r="D56" t="str">
            <v>設備設計</v>
          </cell>
          <cell r="E56" t="str">
            <v>単独</v>
          </cell>
          <cell r="F56" t="str">
            <v>設備BIMモデル作成</v>
          </cell>
          <cell r="G56" t="str">
            <v>(１)ソフトウェア利用費</v>
          </cell>
        </row>
        <row r="57">
          <cell r="A57">
            <v>55</v>
          </cell>
          <cell r="B57" t="str">
            <v>CADEWA　smart</v>
          </cell>
          <cell r="C57" t="str">
            <v>富士通四国インフォテック</v>
          </cell>
          <cell r="D57" t="str">
            <v>設備設計</v>
          </cell>
          <cell r="E57" t="str">
            <v>単独</v>
          </cell>
          <cell r="F57" t="str">
            <v>設備BIMモデル作成</v>
          </cell>
          <cell r="G57" t="str">
            <v>(１)ソフトウェア利用費</v>
          </cell>
        </row>
        <row r="58">
          <cell r="A58">
            <v>57</v>
          </cell>
          <cell r="B58" t="str">
            <v>SAVE-建築 for Revit</v>
          </cell>
          <cell r="C58" t="str">
            <v>株式会社建築ピボット</v>
          </cell>
          <cell r="D58" t="str">
            <v>設備設計</v>
          </cell>
          <cell r="E58" t="str">
            <v>拡張</v>
          </cell>
          <cell r="F58" t="str">
            <v>Revitモデルを利用して省エネ計算を省力化出来る</v>
          </cell>
          <cell r="G58" t="str">
            <v>(１)ソフトウェア利用費</v>
          </cell>
        </row>
        <row r="59">
          <cell r="A59">
            <v>60</v>
          </cell>
          <cell r="B59" t="str">
            <v>victaulic Tools for Revit</v>
          </cell>
          <cell r="C59" t="str">
            <v>victaulic</v>
          </cell>
          <cell r="D59" t="str">
            <v>設備設計</v>
          </cell>
          <cell r="E59" t="str">
            <v>拡張</v>
          </cell>
          <cell r="F59" t="str">
            <v>Revitと連携して設備設計を行う</v>
          </cell>
          <cell r="G59" t="str">
            <v>(１)ソフトウェア利用費</v>
          </cell>
        </row>
        <row r="60">
          <cell r="A60">
            <v>63</v>
          </cell>
          <cell r="B60" t="str">
            <v>HELIOS 　（通称：HELIOS , ヘリオス)</v>
          </cell>
          <cell r="C60" t="str">
            <v>株式会社日積サーベイ</v>
          </cell>
          <cell r="D60" t="str">
            <v>積算</v>
          </cell>
          <cell r="E60" t="str">
            <v>単独</v>
          </cell>
          <cell r="F60" t="str">
            <v>積算ソフト</v>
          </cell>
          <cell r="G60" t="str">
            <v>(１)ソフトウェア利用費</v>
          </cell>
        </row>
        <row r="61">
          <cell r="A61">
            <v>64</v>
          </cell>
          <cell r="B61" t="str">
            <v>FKS FN</v>
          </cell>
          <cell r="C61" t="str">
            <v>協栄産業株式会社</v>
          </cell>
          <cell r="D61" t="str">
            <v>積算</v>
          </cell>
          <cell r="E61" t="str">
            <v>単独</v>
          </cell>
          <cell r="F61" t="str">
            <v>仕上数量積算システム</v>
          </cell>
          <cell r="G61" t="str">
            <v>(１)ソフトウェア利用費</v>
          </cell>
        </row>
        <row r="62">
          <cell r="A62">
            <v>65</v>
          </cell>
          <cell r="B62" t="str">
            <v>FKS RC</v>
          </cell>
          <cell r="C62" t="str">
            <v>協栄産業株式会社</v>
          </cell>
          <cell r="D62" t="str">
            <v>積算</v>
          </cell>
          <cell r="E62" t="str">
            <v>単独</v>
          </cell>
          <cell r="F62" t="str">
            <v>RC数量積算システム</v>
          </cell>
          <cell r="G62" t="str">
            <v>(１)ソフトウェア利用費</v>
          </cell>
        </row>
        <row r="63">
          <cell r="A63">
            <v>66</v>
          </cell>
          <cell r="B63" t="str">
            <v>costnavi</v>
          </cell>
          <cell r="C63" t="str">
            <v>建築ソフト</v>
          </cell>
          <cell r="D63" t="str">
            <v>積算</v>
          </cell>
          <cell r="E63" t="str">
            <v>単独</v>
          </cell>
          <cell r="F63" t="str">
            <v>概算積算</v>
          </cell>
          <cell r="G63" t="str">
            <v>(１)ソフトウェア利用費</v>
          </cell>
        </row>
        <row r="64">
          <cell r="A64">
            <v>67</v>
          </cell>
          <cell r="B64" t="str">
            <v>Takeoff</v>
          </cell>
          <cell r="C64" t="str">
            <v>Autodesk</v>
          </cell>
          <cell r="D64" t="str">
            <v>積算</v>
          </cell>
          <cell r="E64" t="str">
            <v>単独</v>
          </cell>
          <cell r="F64" t="str">
            <v>建設数量拾いソフトウェア</v>
          </cell>
          <cell r="G64" t="str">
            <v>(１)ソフトウェア利用費</v>
          </cell>
        </row>
        <row r="65">
          <cell r="A65">
            <v>68</v>
          </cell>
          <cell r="B65" t="str">
            <v>CFD</v>
          </cell>
          <cell r="C65" t="str">
            <v>Autodesk</v>
          </cell>
          <cell r="D65" t="str">
            <v>環境シミュレーション・解析</v>
          </cell>
          <cell r="E65" t="str">
            <v>単独</v>
          </cell>
          <cell r="F65" t="str">
            <v>流体解析ソフト</v>
          </cell>
          <cell r="G65" t="str">
            <v>(１)ソフトウェア利用費</v>
          </cell>
        </row>
        <row r="66">
          <cell r="A66">
            <v>69</v>
          </cell>
          <cell r="B66" t="str">
            <v>FlowDesigner プロフェッショナル版</v>
          </cell>
          <cell r="C66" t="str">
            <v>株式会社アドバンスドナレッジ研究所</v>
          </cell>
          <cell r="D66" t="str">
            <v>環境シミュレーション・解析</v>
          </cell>
          <cell r="E66" t="str">
            <v>単独</v>
          </cell>
          <cell r="F66" t="str">
            <v>気流解析／環境シミュレーション</v>
          </cell>
          <cell r="G66" t="str">
            <v>(１)ソフトウェア利用費</v>
          </cell>
        </row>
        <row r="67">
          <cell r="A67">
            <v>70</v>
          </cell>
          <cell r="B67" t="str">
            <v>Pathfinder</v>
          </cell>
          <cell r="C67" t="str">
            <v>CAEソリューションズ</v>
          </cell>
          <cell r="D67" t="str">
            <v>環境シミュレーション・解析</v>
          </cell>
          <cell r="E67" t="str">
            <v>単独</v>
          </cell>
          <cell r="F67" t="str">
            <v>避難シミュレーション</v>
          </cell>
          <cell r="G67" t="str">
            <v>(１)ソフトウェア利用費</v>
          </cell>
        </row>
        <row r="68">
          <cell r="A68">
            <v>71</v>
          </cell>
          <cell r="B68" t="str">
            <v>PyroSim</v>
          </cell>
          <cell r="C68" t="str">
            <v>CAEソリューションズ</v>
          </cell>
          <cell r="D68" t="str">
            <v>環境シミュレーション・解析</v>
          </cell>
          <cell r="E68" t="str">
            <v>単独</v>
          </cell>
          <cell r="F68" t="str">
            <v>火災シミュレーション</v>
          </cell>
          <cell r="G68" t="str">
            <v>(１)ソフトウェア利用費</v>
          </cell>
        </row>
        <row r="69">
          <cell r="A69">
            <v>72</v>
          </cell>
          <cell r="B69" t="str">
            <v>STREAM</v>
          </cell>
          <cell r="C69" t="str">
            <v>エムエスシーソフトウェア</v>
          </cell>
          <cell r="D69" t="str">
            <v>環境シミュレーション・解析</v>
          </cell>
          <cell r="E69" t="str">
            <v>単独</v>
          </cell>
          <cell r="F69" t="str">
            <v>気流解析／環境シミュレーション</v>
          </cell>
          <cell r="G69" t="str">
            <v>(１)ソフトウェア利用費</v>
          </cell>
        </row>
        <row r="70">
          <cell r="A70">
            <v>73</v>
          </cell>
          <cell r="B70" t="str">
            <v>SAVE-建築</v>
          </cell>
          <cell r="C70" t="str">
            <v>株式会社建築ピボット</v>
          </cell>
          <cell r="D70" t="str">
            <v>環境シミュレーション・解析</v>
          </cell>
          <cell r="E70" t="str">
            <v>単独</v>
          </cell>
          <cell r="F70" t="str">
            <v>建物の省エネ計算・一次エネルギー計算</v>
          </cell>
          <cell r="G70" t="str">
            <v>(１)ソフトウェア利用費</v>
          </cell>
        </row>
        <row r="71">
          <cell r="A71">
            <v>74</v>
          </cell>
          <cell r="B71" t="str">
            <v>WindPerfectDX</v>
          </cell>
          <cell r="C71" t="str">
            <v>環境シミュレーション</v>
          </cell>
          <cell r="D71" t="str">
            <v>環境シミュレーション・解析</v>
          </cell>
          <cell r="E71" t="str">
            <v>単独</v>
          </cell>
          <cell r="F71" t="str">
            <v>室内・外環境シミュレーション</v>
          </cell>
          <cell r="G71" t="str">
            <v>(１)ソフトウェア利用費</v>
          </cell>
        </row>
        <row r="72">
          <cell r="A72">
            <v>75</v>
          </cell>
          <cell r="B72" t="str">
            <v>Navisworks Manage</v>
          </cell>
          <cell r="C72" t="str">
            <v>Autodesk</v>
          </cell>
          <cell r="D72" t="str">
            <v>チェックツール、ビューワ等</v>
          </cell>
          <cell r="E72" t="str">
            <v>単独</v>
          </cell>
          <cell r="F72" t="str">
            <v>BIM連携　高度な統合モデルソフトウェア</v>
          </cell>
          <cell r="G72" t="str">
            <v>(１)ソフトウェア利用費</v>
          </cell>
        </row>
        <row r="73">
          <cell r="A73">
            <v>76</v>
          </cell>
          <cell r="B73" t="str">
            <v xml:space="preserve">Navisworks Simulate </v>
          </cell>
          <cell r="C73" t="str">
            <v>Autodesk</v>
          </cell>
          <cell r="D73" t="str">
            <v>チェックツール、ビューワ等</v>
          </cell>
          <cell r="E73" t="str">
            <v>単独</v>
          </cell>
          <cell r="F73" t="str">
            <v>BIM連携　統合モデルソフトウェア</v>
          </cell>
          <cell r="G73" t="str">
            <v>(１)ソフトウェア利用費</v>
          </cell>
        </row>
        <row r="74">
          <cell r="A74">
            <v>77</v>
          </cell>
          <cell r="B74" t="str">
            <v>FUZOR Collaboration Viewer (スタンドアローンのみ)</v>
          </cell>
          <cell r="C74" t="str">
            <v>創心アーキプラン</v>
          </cell>
          <cell r="D74" t="str">
            <v>チェックツール、ビューワ等</v>
          </cell>
          <cell r="E74" t="str">
            <v>単独</v>
          </cell>
          <cell r="F74" t="str">
            <v>コラボレーション・セッションへのゲスト参加</v>
          </cell>
          <cell r="G74" t="str">
            <v>(１)ソフトウェア利用費</v>
          </cell>
        </row>
        <row r="75">
          <cell r="A75">
            <v>78</v>
          </cell>
          <cell r="B75" t="str">
            <v>Solibri Model Cheker</v>
          </cell>
          <cell r="C75" t="str">
            <v>Solibri Inc</v>
          </cell>
          <cell r="D75" t="str">
            <v>チェックツール、ビューワ等</v>
          </cell>
          <cell r="E75" t="str">
            <v>単独</v>
          </cell>
          <cell r="F75" t="str">
            <v>ビューワー/統合モデルソフトウェア</v>
          </cell>
          <cell r="G75" t="str">
            <v>(１)ソフトウェア利用費</v>
          </cell>
        </row>
        <row r="76">
          <cell r="A76">
            <v>79</v>
          </cell>
          <cell r="B76" t="str">
            <v>Solibri Office サブスクリプションライセンス 1年</v>
          </cell>
          <cell r="C76" t="str">
            <v>Solibri Inc</v>
          </cell>
          <cell r="D76" t="str">
            <v>チェックツール、ビューワ等</v>
          </cell>
          <cell r="E76" t="str">
            <v>拡張</v>
          </cell>
          <cell r="F76" t="str">
            <v>BIMモデルの品質向上、品質管理</v>
          </cell>
          <cell r="G76" t="str">
            <v>(１)ソフトウェア利用費</v>
          </cell>
        </row>
        <row r="77">
          <cell r="A77">
            <v>80</v>
          </cell>
          <cell r="B77" t="str">
            <v>Solibri Office ネットワーク版</v>
          </cell>
          <cell r="C77" t="str">
            <v>Solibri Inc</v>
          </cell>
          <cell r="D77" t="str">
            <v>チェックツール、ビューワ等</v>
          </cell>
          <cell r="E77" t="str">
            <v>拡張</v>
          </cell>
          <cell r="F77" t="str">
            <v>BIMモデルの品質向上、品質管理</v>
          </cell>
          <cell r="G77" t="str">
            <v>(１)ソフトウェア利用費</v>
          </cell>
        </row>
        <row r="78">
          <cell r="A78">
            <v>81</v>
          </cell>
          <cell r="B78" t="str">
            <v>Solibri Site サブスクリプションライセンス 1年</v>
          </cell>
          <cell r="C78" t="str">
            <v>Solibri Inc</v>
          </cell>
          <cell r="D78" t="str">
            <v>チェックツール、ビューワ等</v>
          </cell>
          <cell r="E78" t="str">
            <v>拡張</v>
          </cell>
          <cell r="F78" t="str">
            <v>BIMモデルの品質向上、品質管理</v>
          </cell>
          <cell r="G78" t="str">
            <v>(１)ソフトウェア利用費</v>
          </cell>
        </row>
        <row r="79">
          <cell r="A79">
            <v>82</v>
          </cell>
          <cell r="B79" t="str">
            <v>BIMx サブスクリプション 1年</v>
          </cell>
          <cell r="C79" t="str">
            <v>Graphisoft SE</v>
          </cell>
          <cell r="D79" t="str">
            <v>チェックツール、ビューワ等</v>
          </cell>
          <cell r="E79" t="str">
            <v>拡張</v>
          </cell>
          <cell r="F79" t="str">
            <v>BIMプロジェクト情報のコラボレーションツール</v>
          </cell>
          <cell r="G79" t="str">
            <v>(１)ソフトウェア利用費</v>
          </cell>
        </row>
        <row r="80">
          <cell r="A80">
            <v>83</v>
          </cell>
          <cell r="B80" t="str">
            <v>GLOOBE Model Viewer出力</v>
          </cell>
          <cell r="C80" t="str">
            <v>福井コンピュータアーキテクト株式会社</v>
          </cell>
          <cell r="D80" t="str">
            <v>チェックツール、ビューワ等</v>
          </cell>
          <cell r="E80" t="str">
            <v>拡張</v>
          </cell>
          <cell r="F80" t="str">
            <v>ビューワアプリデータ出力</v>
          </cell>
          <cell r="G80" t="str">
            <v>(１)ソフトウェア利用費</v>
          </cell>
        </row>
        <row r="81">
          <cell r="A81">
            <v>84</v>
          </cell>
          <cell r="B81" t="str">
            <v>GLOOBE VR</v>
          </cell>
          <cell r="C81" t="str">
            <v>福井コンピュータアーキテクト株式会社</v>
          </cell>
          <cell r="D81" t="str">
            <v>チェックツール、ビューワ等</v>
          </cell>
          <cell r="E81" t="str">
            <v>単独</v>
          </cell>
          <cell r="F81" t="str">
            <v>VRソフト</v>
          </cell>
          <cell r="G81" t="str">
            <v>(１)ソフトウェア利用費</v>
          </cell>
        </row>
        <row r="82">
          <cell r="A82">
            <v>85</v>
          </cell>
          <cell r="B82" t="str">
            <v>TRENDｰPOINT</v>
          </cell>
          <cell r="C82" t="str">
            <v>福井コンピュータアーキテクト株式会社</v>
          </cell>
          <cell r="D82" t="str">
            <v>チェックツール、ビューワ等</v>
          </cell>
          <cell r="E82" t="str">
            <v>単独</v>
          </cell>
          <cell r="F82" t="str">
            <v>3D点群処理システム</v>
          </cell>
          <cell r="G82" t="str">
            <v>(１)ソフトウェア利用費</v>
          </cell>
        </row>
        <row r="83">
          <cell r="A83">
            <v>86</v>
          </cell>
          <cell r="B83" t="str">
            <v>ARCHITREND リアルウォーカー</v>
          </cell>
          <cell r="C83" t="str">
            <v>福井コンピュータアーキテクト株式会社</v>
          </cell>
          <cell r="D83" t="str">
            <v>チェックツール、ビューワ等</v>
          </cell>
          <cell r="E83" t="str">
            <v>拡張</v>
          </cell>
          <cell r="F83" t="str">
            <v>多機能ビューワ</v>
          </cell>
          <cell r="G83" t="str">
            <v>(１)ソフトウェア利用費</v>
          </cell>
        </row>
        <row r="84">
          <cell r="A84">
            <v>87</v>
          </cell>
          <cell r="B84" t="str">
            <v>ADS-win</v>
          </cell>
          <cell r="C84" t="str">
            <v>生活産業研究所株式会社</v>
          </cell>
          <cell r="D84" t="str">
            <v>日影、斜線、天空率等計算</v>
          </cell>
          <cell r="E84" t="str">
            <v>単独</v>
          </cell>
          <cell r="F84" t="str">
            <v>日影、斜線、天空率等計算</v>
          </cell>
          <cell r="G84" t="str">
            <v>(１)ソフトウェア利用費</v>
          </cell>
        </row>
        <row r="85">
          <cell r="A85">
            <v>88</v>
          </cell>
          <cell r="B85" t="str">
            <v>ADS-BT for Revit/ArchiCAD/VectorWorks</v>
          </cell>
          <cell r="C85" t="str">
            <v>生活産業研究所株式会社</v>
          </cell>
          <cell r="D85" t="str">
            <v>日影、斜線、天空率等計算</v>
          </cell>
          <cell r="E85" t="str">
            <v>拡張</v>
          </cell>
          <cell r="F85" t="str">
            <v>日影、斜線、天空率等計算　各BIMソフト　プラグイン</v>
          </cell>
          <cell r="G85" t="str">
            <v>(１)ソフトウェア利用費</v>
          </cell>
        </row>
        <row r="86">
          <cell r="A86">
            <v>89</v>
          </cell>
          <cell r="B86" t="str">
            <v>TP-PLANNER</v>
          </cell>
          <cell r="C86" t="str">
            <v>コミュニケーションシステム</v>
          </cell>
          <cell r="D86" t="str">
            <v>日影、斜線、天空率等計算</v>
          </cell>
          <cell r="E86" t="str">
            <v>単独</v>
          </cell>
          <cell r="F86" t="str">
            <v>日影、斜線、天空率等計算</v>
          </cell>
          <cell r="G86" t="str">
            <v>(１)ソフトウェア利用費</v>
          </cell>
        </row>
        <row r="87">
          <cell r="A87">
            <v>90</v>
          </cell>
          <cell r="B87" t="str">
            <v>GLOOBE Architect（法規チェック）</v>
          </cell>
          <cell r="C87" t="str">
            <v>福井コンピュータアーキテクト株式会社</v>
          </cell>
          <cell r="D87" t="str">
            <v>日影、斜線、天空率等計算</v>
          </cell>
          <cell r="E87" t="str">
            <v>拡張</v>
          </cell>
          <cell r="F87" t="str">
            <v>日影、斜線、天空率等計算</v>
          </cell>
          <cell r="G87" t="str">
            <v>(１)ソフトウェア利用費</v>
          </cell>
        </row>
        <row r="88">
          <cell r="A88">
            <v>91</v>
          </cell>
          <cell r="B88" t="str">
            <v>求積ツール for Revit</v>
          </cell>
          <cell r="C88" t="str">
            <v>生活産業研究所株式会社</v>
          </cell>
          <cell r="D88" t="str">
            <v>付加要素・ライブラリ等</v>
          </cell>
          <cell r="E88" t="str">
            <v>拡張</v>
          </cell>
          <cell r="F88" t="str">
            <v>Revitと連携して求積図形を作成し、求積計算が可能になる</v>
          </cell>
          <cell r="G88" t="str">
            <v>(１)ソフトウェア利用費</v>
          </cell>
        </row>
        <row r="89">
          <cell r="A89">
            <v>92</v>
          </cell>
          <cell r="B89" t="str">
            <v>ENSCAPE</v>
          </cell>
          <cell r="C89" t="str">
            <v>Enscape社</v>
          </cell>
          <cell r="D89" t="str">
            <v>ビジュアライズ</v>
          </cell>
          <cell r="E89" t="str">
            <v>単独</v>
          </cell>
          <cell r="F89" t="str">
            <v>ビジュアライズ</v>
          </cell>
          <cell r="G89" t="str">
            <v>(１)ソフトウェア利用費</v>
          </cell>
        </row>
        <row r="90">
          <cell r="A90">
            <v>93</v>
          </cell>
          <cell r="B90" t="str">
            <v>Lumion standard</v>
          </cell>
          <cell r="C90" t="str">
            <v>ACT-3D</v>
          </cell>
          <cell r="D90" t="str">
            <v>ビジュアライズ</v>
          </cell>
          <cell r="E90" t="str">
            <v>単独</v>
          </cell>
          <cell r="F90" t="str">
            <v>静止画・動画・パノラマVR制作。イメージの共有が簡単にできる。</v>
          </cell>
          <cell r="G90" t="str">
            <v>(１)ソフトウェア利用費</v>
          </cell>
        </row>
        <row r="91">
          <cell r="A91">
            <v>94</v>
          </cell>
          <cell r="B91" t="str">
            <v>Twinmotion</v>
          </cell>
          <cell r="C91" t="str">
            <v>アルファコックス</v>
          </cell>
          <cell r="D91" t="str">
            <v>ビジュアライズ</v>
          </cell>
          <cell r="E91" t="str">
            <v>単独</v>
          </cell>
          <cell r="F91" t="str">
            <v>ビジュアライズ</v>
          </cell>
          <cell r="G91" t="str">
            <v>(１)ソフトウェア利用費</v>
          </cell>
        </row>
        <row r="92">
          <cell r="A92">
            <v>95</v>
          </cell>
          <cell r="B92" t="str">
            <v>CINEMA 4D</v>
          </cell>
          <cell r="C92" t="str">
            <v>Maxon Computer</v>
          </cell>
          <cell r="D92" t="str">
            <v>ビジュアライズ</v>
          </cell>
          <cell r="E92" t="str">
            <v>単独</v>
          </cell>
          <cell r="F92" t="str">
            <v>ビジュアライズ</v>
          </cell>
          <cell r="G92" t="str">
            <v>(１)ソフトウェア利用費</v>
          </cell>
        </row>
        <row r="93">
          <cell r="A93">
            <v>96</v>
          </cell>
          <cell r="B93" t="str">
            <v>P-style</v>
          </cell>
          <cell r="C93" t="str">
            <v>福井コンピュータアーキテクト株式会社</v>
          </cell>
          <cell r="D93" t="str">
            <v>ビジュアライズ</v>
          </cell>
          <cell r="E93" t="str">
            <v>拡張</v>
          </cell>
          <cell r="F93" t="str">
            <v>CGレンダリング</v>
          </cell>
          <cell r="G93" t="str">
            <v>(１)ソフトウェア利用費</v>
          </cell>
        </row>
        <row r="94">
          <cell r="A94">
            <v>97</v>
          </cell>
          <cell r="B94" t="str">
            <v>V-style</v>
          </cell>
          <cell r="C94" t="str">
            <v>福井コンピュータアーキテクト株式会社</v>
          </cell>
          <cell r="D94" t="str">
            <v>ビジュアライズ</v>
          </cell>
          <cell r="E94" t="str">
            <v>拡張</v>
          </cell>
          <cell r="F94" t="str">
            <v>CGレンダリング</v>
          </cell>
          <cell r="G94" t="str">
            <v>(１)ソフトウェア利用費</v>
          </cell>
        </row>
        <row r="95">
          <cell r="A95">
            <v>99</v>
          </cell>
          <cell r="B95" t="str">
            <v>Ideate BIMLink</v>
          </cell>
          <cell r="C95" t="str">
            <v>Ideate software</v>
          </cell>
          <cell r="D95" t="str">
            <v>付加要素・ライブラリ等</v>
          </cell>
          <cell r="E95" t="str">
            <v>拡張</v>
          </cell>
          <cell r="F95" t="str">
            <v>Revitの拡張機能でBIMモデルの作成をサポートする</v>
          </cell>
          <cell r="G95" t="str">
            <v>(１)ソフトウェア利用費</v>
          </cell>
        </row>
        <row r="96">
          <cell r="A96">
            <v>100</v>
          </cell>
          <cell r="B96" t="str">
            <v>Ideate StyleManager</v>
          </cell>
          <cell r="C96" t="str">
            <v>Ideate software</v>
          </cell>
          <cell r="D96" t="str">
            <v>付加要素・ライブラリ等</v>
          </cell>
          <cell r="E96" t="str">
            <v>拡張</v>
          </cell>
          <cell r="F96" t="str">
            <v>Revitの拡張機能でBIMモデルの作成をサポートする</v>
          </cell>
          <cell r="G96" t="str">
            <v>(１)ソフトウェア利用費</v>
          </cell>
        </row>
        <row r="97">
          <cell r="A97">
            <v>101</v>
          </cell>
          <cell r="B97" t="str">
            <v>Ideate Sticky</v>
          </cell>
          <cell r="C97" t="str">
            <v>Ideate software</v>
          </cell>
          <cell r="D97" t="str">
            <v>付加要素・ライブラリ等</v>
          </cell>
          <cell r="E97" t="str">
            <v>拡張</v>
          </cell>
          <cell r="F97" t="str">
            <v>Revitの拡張機能でBIMモデルの作成をサポートする</v>
          </cell>
          <cell r="G97" t="str">
            <v>(１)ソフトウェア利用費</v>
          </cell>
        </row>
        <row r="98">
          <cell r="A98">
            <v>102</v>
          </cell>
          <cell r="B98" t="str">
            <v>Ideate Explorer</v>
          </cell>
          <cell r="C98" t="str">
            <v>Ideate software</v>
          </cell>
          <cell r="D98" t="str">
            <v>付加要素・ライブラリ等</v>
          </cell>
          <cell r="E98" t="str">
            <v>拡張</v>
          </cell>
          <cell r="F98" t="str">
            <v>Revitの拡張機能でBIMモデルの作成をサポートする</v>
          </cell>
          <cell r="G98" t="str">
            <v>(１)ソフトウェア利用費</v>
          </cell>
        </row>
        <row r="99">
          <cell r="A99">
            <v>103</v>
          </cell>
          <cell r="B99" t="str">
            <v>Ideate Bundles</v>
          </cell>
          <cell r="C99" t="str">
            <v>Ideate software</v>
          </cell>
          <cell r="D99" t="str">
            <v>付加要素・ライブラリ等</v>
          </cell>
          <cell r="E99" t="str">
            <v>拡張</v>
          </cell>
          <cell r="F99" t="str">
            <v>Revitの拡張機能でBIMモデルの作成をサポートする</v>
          </cell>
          <cell r="G99" t="str">
            <v>(１)ソフトウェア利用費</v>
          </cell>
        </row>
        <row r="100">
          <cell r="A100">
            <v>104</v>
          </cell>
          <cell r="B100" t="str">
            <v>Leica CloudWorx for Revit</v>
          </cell>
          <cell r="C100" t="str">
            <v>ライカジオシステムズ株式会社</v>
          </cell>
          <cell r="D100" t="str">
            <v>付加要素・ライブラリ等</v>
          </cell>
          <cell r="E100" t="str">
            <v>拡張</v>
          </cell>
          <cell r="F100" t="str">
            <v>Revitに取り込んだ点群データからBIM モデルを生成する</v>
          </cell>
          <cell r="G100" t="str">
            <v>(１)ソフトウェア利用費</v>
          </cell>
        </row>
        <row r="101">
          <cell r="A101">
            <v>105</v>
          </cell>
          <cell r="B101" t="str">
            <v>MF Tools</v>
          </cell>
          <cell r="C101" t="str">
            <v>M＆Ftecnica</v>
          </cell>
          <cell r="D101" t="str">
            <v>付加要素・ライブラリ等</v>
          </cell>
          <cell r="E101" t="str">
            <v>拡張</v>
          </cell>
          <cell r="F101" t="str">
            <v>Revitの拡張機能でBIMモデルの作成をサポートする</v>
          </cell>
          <cell r="G101" t="str">
            <v>(１)ソフトウェア利用費</v>
          </cell>
        </row>
        <row r="102">
          <cell r="A102">
            <v>106</v>
          </cell>
          <cell r="B102" t="str">
            <v>USHFORTH Tools for Revit</v>
          </cell>
          <cell r="C102" t="str">
            <v>USHFORTH PROJECT</v>
          </cell>
          <cell r="D102" t="str">
            <v>付加要素・ライブラリ等</v>
          </cell>
          <cell r="E102" t="str">
            <v>拡張</v>
          </cell>
          <cell r="F102" t="str">
            <v>Revitの拡張機能でBIMモデルの作成をサポートする</v>
          </cell>
          <cell r="G102" t="str">
            <v>(１)ソフトウェア利用費</v>
          </cell>
        </row>
        <row r="103">
          <cell r="A103">
            <v>107</v>
          </cell>
          <cell r="B103" t="str">
            <v>K-D2 PLANNER</v>
          </cell>
          <cell r="C103" t="str">
            <v>コベルコ建機</v>
          </cell>
          <cell r="D103" t="str">
            <v>付加要素・ライブラリ等</v>
          </cell>
          <cell r="E103" t="str">
            <v>拡張</v>
          </cell>
          <cell r="F103" t="str">
            <v>Revitと連携してクレーンの施工計画が行えます</v>
          </cell>
          <cell r="G103" t="str">
            <v>(１)ソフトウェア利用費</v>
          </cell>
        </row>
        <row r="104">
          <cell r="A104">
            <v>108</v>
          </cell>
          <cell r="B104" t="str">
            <v>BooT.one</v>
          </cell>
          <cell r="C104" t="str">
            <v>応用技術株式会社</v>
          </cell>
          <cell r="D104" t="str">
            <v>付加要素・ライブラリ等</v>
          </cell>
          <cell r="E104" t="str">
            <v>拡張</v>
          </cell>
          <cell r="F104" t="str">
            <v>Revitの拡張機能でBIMモデルの作成をサポートする</v>
          </cell>
          <cell r="G104" t="str">
            <v>(１)ソフトウェア利用費</v>
          </cell>
        </row>
        <row r="105">
          <cell r="A105">
            <v>109</v>
          </cell>
          <cell r="B105" t="str">
            <v>MAGONOTE</v>
          </cell>
          <cell r="C105" t="str">
            <v>株式会社　ASK techno</v>
          </cell>
          <cell r="D105" t="str">
            <v>付加要素・ライブラリ等</v>
          </cell>
          <cell r="E105" t="str">
            <v>拡張</v>
          </cell>
          <cell r="F105" t="str">
            <v>Revitの拡張機能でBIMモデルの作成をサポートする</v>
          </cell>
          <cell r="G105" t="str">
            <v>(１)ソフトウェア利用費</v>
          </cell>
        </row>
        <row r="106">
          <cell r="A106">
            <v>110</v>
          </cell>
          <cell r="B106" t="str">
            <v>Archicad Solo VIPservice</v>
          </cell>
          <cell r="C106" t="str">
            <v>グラフィソフトジャパン株式会社</v>
          </cell>
          <cell r="D106" t="str">
            <v>付加要素・ライブラリ等</v>
          </cell>
          <cell r="E106" t="str">
            <v>拡張</v>
          </cell>
          <cell r="F106" t="str">
            <v>ArchiCADプラグイン</v>
          </cell>
          <cell r="G106" t="str">
            <v>(１)ソフトウェア利用費</v>
          </cell>
        </row>
        <row r="107">
          <cell r="A107">
            <v>111</v>
          </cell>
          <cell r="B107" t="str">
            <v>Archicad VIPservice</v>
          </cell>
          <cell r="C107" t="str">
            <v>グラフィソフトジャパン株式会社</v>
          </cell>
          <cell r="D107" t="str">
            <v>付加要素・ライブラリ等</v>
          </cell>
          <cell r="E107" t="str">
            <v>拡張</v>
          </cell>
          <cell r="F107" t="str">
            <v>ArchiCADプラグイン</v>
          </cell>
          <cell r="G107" t="str">
            <v>(１)ソフトウェア利用費</v>
          </cell>
        </row>
        <row r="108">
          <cell r="A108">
            <v>112</v>
          </cell>
          <cell r="B108" t="str">
            <v>smart con　Planner</v>
          </cell>
          <cell r="C108" t="str">
            <v>Global BIM</v>
          </cell>
          <cell r="D108" t="str">
            <v>付加要素・ライブラリ等</v>
          </cell>
          <cell r="E108" t="str">
            <v>拡張</v>
          </cell>
          <cell r="F108" t="str">
            <v>施工BIMソフト　ArchiCADプラグイン</v>
          </cell>
          <cell r="G108" t="str">
            <v>(１)ソフトウェア利用費</v>
          </cell>
        </row>
        <row r="109">
          <cell r="A109">
            <v>114</v>
          </cell>
          <cell r="B109" t="str">
            <v>mixpace</v>
          </cell>
          <cell r="C109" t="str">
            <v>株式会社ホロラボ</v>
          </cell>
          <cell r="D109" t="str">
            <v>チェックツール、ビューワ等</v>
          </cell>
          <cell r="E109" t="str">
            <v>単独</v>
          </cell>
          <cell r="F109" t="str">
            <v>AR多機能ビューワ、検査・納まり検討</v>
          </cell>
          <cell r="G109" t="str">
            <v>(１)ソフトウェア利用費</v>
          </cell>
        </row>
        <row r="110">
          <cell r="A110">
            <v>115</v>
          </cell>
          <cell r="B110" t="str">
            <v>BｰLOOP</v>
          </cell>
          <cell r="C110" t="str">
            <v>株式会社イズミコンサルティング</v>
          </cell>
          <cell r="D110" t="str">
            <v>クラウド環境</v>
          </cell>
          <cell r="E110" t="str">
            <v>拡張</v>
          </cell>
          <cell r="F110" t="str">
            <v>簡易空間モデルを使って、空調・省エネ計算アプリと連携する基本機能</v>
          </cell>
          <cell r="G110" t="str">
            <v>(３)ＣＤＥ環境構築・利用費</v>
          </cell>
        </row>
        <row r="111">
          <cell r="A111">
            <v>116</v>
          </cell>
          <cell r="B111" t="str">
            <v>B-LOOP for Revit</v>
          </cell>
          <cell r="C111" t="str">
            <v>株式会社イズミコンサルティング</v>
          </cell>
          <cell r="D111" t="str">
            <v>設備設計</v>
          </cell>
          <cell r="E111" t="str">
            <v>拡張</v>
          </cell>
          <cell r="F111" t="str">
            <v>BIMソフトとB-LOOPを連携するためのRevitアドインソフト</v>
          </cell>
          <cell r="G111" t="str">
            <v>(３)ＣＤＥ環境構築・利用費</v>
          </cell>
        </row>
        <row r="112">
          <cell r="A112">
            <v>117</v>
          </cell>
          <cell r="B112" t="str">
            <v>A-repo</v>
          </cell>
          <cell r="C112" t="str">
            <v>株式会社イズミコンサルティング</v>
          </cell>
          <cell r="D112" t="str">
            <v>環境シミュレーション・解析</v>
          </cell>
          <cell r="E112" t="str">
            <v>拡張</v>
          </cell>
          <cell r="F112" t="str">
            <v>B-LOOPを利⽤し、標準⼊⼒法による省エネ計算を⾏う</v>
          </cell>
          <cell r="G112" t="str">
            <v>(３)ＣＤＥ環境構築・利用費</v>
          </cell>
        </row>
        <row r="113">
          <cell r="A113">
            <v>119</v>
          </cell>
          <cell r="B113" t="str">
            <v>SeACD</v>
          </cell>
          <cell r="C113" t="str">
            <v>株式会社イズミコンサルティング</v>
          </cell>
          <cell r="D113" t="str">
            <v>設備設計</v>
          </cell>
          <cell r="E113" t="str">
            <v>拡張</v>
          </cell>
          <cell r="F113" t="str">
            <v>B-LOOPを利⽤し、空調・換気機器を選定する</v>
          </cell>
          <cell r="G113" t="str">
            <v>(３)ＣＤＥ環境構築・利用費</v>
          </cell>
        </row>
        <row r="114">
          <cell r="A114">
            <v>120</v>
          </cell>
          <cell r="B114" t="str">
            <v>STABRO負荷計算</v>
          </cell>
          <cell r="C114" t="str">
            <v>株式会社イズミコンサルティング</v>
          </cell>
          <cell r="D114" t="str">
            <v>設備設計</v>
          </cell>
          <cell r="E114" t="str">
            <v>拡張</v>
          </cell>
          <cell r="F114" t="str">
            <v>B-LOOPを利⽤し、国内基準の熱負荷計算を⾏う</v>
          </cell>
          <cell r="G114" t="str">
            <v>(３)ＣＤＥ環境構築・利用費</v>
          </cell>
        </row>
        <row r="115">
          <cell r="A115">
            <v>122</v>
          </cell>
          <cell r="B115" t="str">
            <v>FAST Hybrid for Revit</v>
          </cell>
          <cell r="C115" t="str">
            <v>株式会社ファーストクルー</v>
          </cell>
          <cell r="D115" t="str">
            <v>構造解析・計算・構造モデル</v>
          </cell>
          <cell r="E115" t="str">
            <v>拡張</v>
          </cell>
          <cell r="F115" t="str">
            <v>Revitの鉄骨構造モデルの接合部等を詳細化</v>
          </cell>
          <cell r="G115" t="str">
            <v>(１)ソフトウェア利用費</v>
          </cell>
        </row>
        <row r="116">
          <cell r="A116">
            <v>123</v>
          </cell>
          <cell r="B116" t="str">
            <v>smart CON planner AR GENAR</v>
          </cell>
          <cell r="C116" t="str">
            <v>Global BIM</v>
          </cell>
          <cell r="D116" t="str">
            <v>ビジュアライズ</v>
          </cell>
          <cell r="E116" t="str">
            <v>単独</v>
          </cell>
          <cell r="F116" t="str">
            <v>AR技術でBIMモデルと現風景をタブレット上に投影し可視化する。</v>
          </cell>
          <cell r="G116" t="str">
            <v>(１)ソフトウェア利用費</v>
          </cell>
        </row>
        <row r="117">
          <cell r="A117">
            <v>124</v>
          </cell>
          <cell r="B117" t="str">
            <v>求積ツール for ARCHICAD</v>
          </cell>
          <cell r="C117" t="str">
            <v>生活産業研究所株式会社</v>
          </cell>
          <cell r="D117" t="str">
            <v>付加要素・ライブラリ等</v>
          </cell>
          <cell r="E117" t="str">
            <v>拡張</v>
          </cell>
          <cell r="F117" t="str">
            <v>ARCHICADと連携して求積図形を作成し、求積計算が可能になる</v>
          </cell>
          <cell r="G117" t="str">
            <v>(１)ソフトウェア利用費</v>
          </cell>
        </row>
        <row r="118">
          <cell r="A118">
            <v>125</v>
          </cell>
          <cell r="B118" t="str">
            <v>リコーバーチャルワークプレイス</v>
          </cell>
          <cell r="C118" t="str">
            <v>株式会社リコー</v>
          </cell>
          <cell r="D118" t="str">
            <v>チェックツール、ビューワ等</v>
          </cell>
          <cell r="E118" t="str">
            <v>単独</v>
          </cell>
          <cell r="F118" t="str">
            <v>BIM/点群/360Live等を組合せ、VR空間上で設計施工検討を実現</v>
          </cell>
          <cell r="G118" t="str">
            <v>(１)ソフトウェア利用費</v>
          </cell>
        </row>
        <row r="119">
          <cell r="A119">
            <v>126</v>
          </cell>
          <cell r="B119" t="str">
            <v>i-ARM</v>
          </cell>
          <cell r="C119" t="str">
            <v>株式会社建築ピボット</v>
          </cell>
          <cell r="D119" t="str">
            <v>日影、斜線、天空率等計算</v>
          </cell>
          <cell r="E119" t="str">
            <v>単独</v>
          </cell>
          <cell r="F119" t="str">
            <v>ボリュームチェック、日影、斜線、天空率、LVS、避難経路、省エネ計算</v>
          </cell>
          <cell r="G119" t="str">
            <v>(１)ソフトウェア利用費</v>
          </cell>
        </row>
        <row r="120">
          <cell r="A120">
            <v>127</v>
          </cell>
          <cell r="B120" t="str">
            <v>Catenda Hub(旧名称：Bimsync)</v>
          </cell>
          <cell r="C120" t="str">
            <v>Global BIM</v>
          </cell>
          <cell r="D120" t="str">
            <v>クラウド環境</v>
          </cell>
          <cell r="E120" t="str">
            <v>単独</v>
          </cell>
          <cell r="F120" t="str">
            <v>IFCデータをブラウザ上で統合し、環境下のメンバーで共有できるCDEブラウザアプリ</v>
          </cell>
          <cell r="G120" t="str">
            <v>(３)ＣＤＥ環境構築・利用費</v>
          </cell>
        </row>
        <row r="121">
          <cell r="A121">
            <v>128</v>
          </cell>
          <cell r="B121" t="str">
            <v>Leica iCON Build(旧名称：iCON　TPS）</v>
          </cell>
          <cell r="C121" t="str">
            <v>ライカジオシステムズ株式会社</v>
          </cell>
          <cell r="D121" t="str">
            <v>設計ＢＩＭ・施工ＢＩＭ本体</v>
          </cell>
          <cell r="E121" t="str">
            <v>単独</v>
          </cell>
          <cell r="F121" t="str">
            <v>BIMモデルを読み込み墨出し作業や出来形検証が出来るアプリケーション</v>
          </cell>
          <cell r="G121" t="str">
            <v>(１)ソフトウェア利用費</v>
          </cell>
        </row>
        <row r="122">
          <cell r="A122">
            <v>130</v>
          </cell>
          <cell r="B122" t="str">
            <v>ANDPAD施工管理(ANDPAD図面BIMを併せて導入する場合に限る)</v>
          </cell>
          <cell r="C122" t="str">
            <v>株式会社アンドパッド</v>
          </cell>
          <cell r="D122" t="str">
            <v>クラウド環境</v>
          </cell>
          <cell r="E122" t="str">
            <v>単独</v>
          </cell>
          <cell r="F122" t="str">
            <v>CDE</v>
          </cell>
          <cell r="G122" t="str">
            <v>(３)ＣＤＥ環境構築・利用費</v>
          </cell>
        </row>
        <row r="123">
          <cell r="A123">
            <v>131</v>
          </cell>
          <cell r="B123" t="str">
            <v>ANDPAD図面BIM</v>
          </cell>
          <cell r="C123" t="str">
            <v>株式会社アンドパッド</v>
          </cell>
          <cell r="D123" t="str">
            <v>チェックツール、ビューワ等</v>
          </cell>
          <cell r="E123" t="str">
            <v>単独</v>
          </cell>
          <cell r="F123" t="str">
            <v>クラウドBIMビューワー</v>
          </cell>
          <cell r="G123" t="str">
            <v>(１)ソフトウェア利用費</v>
          </cell>
        </row>
        <row r="124">
          <cell r="A124">
            <v>132</v>
          </cell>
          <cell r="B124" t="str">
            <v>COST BIM</v>
          </cell>
          <cell r="C124" t="str">
            <v>協栄産業株式会社</v>
          </cell>
          <cell r="D124" t="str">
            <v>積算</v>
          </cell>
          <cell r="E124" t="str">
            <v>拡張</v>
          </cell>
          <cell r="F124" t="str">
            <v>Revitのアドインツール、自動モデリングと積算を行う</v>
          </cell>
          <cell r="G124" t="str">
            <v>(１)ソフトウェア利用費</v>
          </cell>
        </row>
        <row r="125">
          <cell r="A125">
            <v>133</v>
          </cell>
          <cell r="B125" t="str">
            <v>MTWO</v>
          </cell>
          <cell r="C125" t="str">
            <v>SoftwareONE Japan株式会社</v>
          </cell>
          <cell r="D125" t="str">
            <v>クラウド環境</v>
          </cell>
          <cell r="E125" t="str">
            <v>単独</v>
          </cell>
          <cell r="F125" t="str">
            <v>BIM連携　CDE/ビュワー、自動積算・見積、スケジュール管理、5Dシュミレーション</v>
          </cell>
          <cell r="G125" t="str">
            <v>(３)ＣＤＥ環境構築・利用費</v>
          </cell>
        </row>
        <row r="126">
          <cell r="A126">
            <v>134</v>
          </cell>
          <cell r="B126" t="str">
            <v>Allplan 2022</v>
          </cell>
          <cell r="C126" t="str">
            <v>株式会社フォーラムエイト</v>
          </cell>
          <cell r="D126" t="str">
            <v>設計ＢＩＭ・施工ＢＩＭ本体</v>
          </cell>
          <cell r="E126" t="str">
            <v>単独</v>
          </cell>
          <cell r="F126" t="str">
            <v>BIM/CIM統合、建築・建設CADソフトウェア</v>
          </cell>
          <cell r="G126" t="str">
            <v>(１)ソフトウェア利用費</v>
          </cell>
        </row>
        <row r="127">
          <cell r="A127">
            <v>135</v>
          </cell>
          <cell r="B127" t="str">
            <v>smartCON Planner R</v>
          </cell>
          <cell r="C127" t="str">
            <v>Global BIM</v>
          </cell>
          <cell r="D127" t="str">
            <v>付加要素・ライブラリ等</v>
          </cell>
          <cell r="E127" t="str">
            <v>拡張</v>
          </cell>
          <cell r="F127" t="str">
            <v>鉄筋径・本数など配筋情報を入力し、半自動で鉄筋モデリングを行う、配筋検討ツール</v>
          </cell>
          <cell r="G127" t="str">
            <v>(１)ソフトウェア利用費</v>
          </cell>
        </row>
        <row r="128">
          <cell r="A128">
            <v>136</v>
          </cell>
          <cell r="B128" t="str">
            <v>FAST Hybrid</v>
          </cell>
          <cell r="C128" t="str">
            <v>株式会社ファーストクルー</v>
          </cell>
          <cell r="D128" t="str">
            <v>構造解析・計算・構造モデル</v>
          </cell>
          <cell r="E128" t="str">
            <v>単独</v>
          </cell>
          <cell r="F128" t="str">
            <v>鉄骨構造モデル作成</v>
          </cell>
          <cell r="G128" t="str">
            <v>(１)ソフトウェア利用費</v>
          </cell>
        </row>
        <row r="129">
          <cell r="A129">
            <v>137</v>
          </cell>
          <cell r="B129" t="str">
            <v>KAPシステム</v>
          </cell>
          <cell r="C129" t="str">
            <v>日本ファブテック株式会社</v>
          </cell>
          <cell r="D129" t="str">
            <v>構造解析・計算・構造モデル</v>
          </cell>
          <cell r="E129" t="str">
            <v>単独</v>
          </cell>
          <cell r="F129" t="str">
            <v>鉄骨構造モデル</v>
          </cell>
          <cell r="G129" t="str">
            <v>(１)ソフトウェア利用費</v>
          </cell>
        </row>
        <row r="130">
          <cell r="A130">
            <v>138</v>
          </cell>
          <cell r="B130" t="str">
            <v>mixpace(ユーザー数追加オプション)</v>
          </cell>
          <cell r="C130" t="str">
            <v>株式会社ホロラボ</v>
          </cell>
          <cell r="D130" t="str">
            <v>チェックツール、ビューワ等</v>
          </cell>
          <cell r="E130" t="str">
            <v>拡張</v>
          </cell>
          <cell r="F130" t="str">
            <v>AR多機能ビューワ「mixpace」の利用ユーザー数を追加するオプション</v>
          </cell>
          <cell r="G130" t="str">
            <v>(１)ソフトウェア利用費</v>
          </cell>
        </row>
        <row r="131">
          <cell r="A131">
            <v>139</v>
          </cell>
          <cell r="B131" t="str">
            <v>mixpace(ファイル変換回数追加オプション)</v>
          </cell>
          <cell r="C131" t="str">
            <v>株式会社ホロラボ</v>
          </cell>
          <cell r="D131" t="str">
            <v>チェックツール、ビューワ等</v>
          </cell>
          <cell r="E131" t="str">
            <v>拡張</v>
          </cell>
          <cell r="F131" t="str">
            <v>AR多機能ビューワ「mixpace」のAR用データ変換の変換回数を追加するオプション</v>
          </cell>
          <cell r="G131" t="str">
            <v>(１)ソフトウェア利用費</v>
          </cell>
        </row>
        <row r="132">
          <cell r="A132">
            <v>140</v>
          </cell>
          <cell r="B132" t="str">
            <v>mixpace(Remote Renderingオプション)</v>
          </cell>
          <cell r="C132" t="str">
            <v>株式会社ホロラボ</v>
          </cell>
          <cell r="D132" t="str">
            <v>チェックツール、ビューワ等</v>
          </cell>
          <cell r="E132" t="str">
            <v>拡張</v>
          </cell>
          <cell r="F132" t="str">
            <v>高ポリゴン数のBIMをクラウドレンダリングでAR表示するオプション</v>
          </cell>
          <cell r="G132" t="str">
            <v>(１)ソフトウェア利用費</v>
          </cell>
        </row>
        <row r="133">
          <cell r="A133">
            <v>141</v>
          </cell>
          <cell r="B133" t="str">
            <v>BI for Archicad</v>
          </cell>
          <cell r="C133" t="str">
            <v>株式会社Ｕ’ｓＦａｃｔｏｒｙ</v>
          </cell>
          <cell r="D133" t="str">
            <v>付加要素・ライブラリ等</v>
          </cell>
          <cell r="E133" t="str">
            <v>拡張</v>
          </cell>
          <cell r="F133" t="str">
            <v>ArchiCAD拡張、自動鉄筋・鉄骨接手作成、内部外部自動積算、仮設・5D</v>
          </cell>
          <cell r="G133" t="str">
            <v>(１)ソフトウェア利用費</v>
          </cell>
        </row>
        <row r="134">
          <cell r="A134">
            <v>142</v>
          </cell>
          <cell r="B134" t="str">
            <v>Trimble XR10</v>
          </cell>
          <cell r="C134" t="str">
            <v>株式会社ニコン・トリンブル</v>
          </cell>
          <cell r="D134" t="str">
            <v>チェックツール、ビューワ等</v>
          </cell>
          <cell r="E134" t="str">
            <v>単独</v>
          </cell>
          <cell r="F134" t="str">
            <v>施工BIMを推進するヘルメット一体型MR（複合現実）デバイス</v>
          </cell>
          <cell r="G134" t="str">
            <v>(２)ソフトウェア利用関連費</v>
          </cell>
        </row>
        <row r="135">
          <cell r="A135">
            <v>143</v>
          </cell>
          <cell r="B135" t="str">
            <v>Trimble Connect MR</v>
          </cell>
          <cell r="C135" t="str">
            <v>株式会社ニコン・トリンブル</v>
          </cell>
          <cell r="D135" t="str">
            <v>チェックツール、ビューワ等</v>
          </cell>
          <cell r="E135" t="str">
            <v>単独</v>
          </cell>
          <cell r="F135" t="str">
            <v>MRデバイス用ビューワ、BIMデータ現場重畳、干渉・埋設確認</v>
          </cell>
          <cell r="G135" t="str">
            <v>(１)ソフトウェア利用費</v>
          </cell>
        </row>
        <row r="136">
          <cell r="A136">
            <v>144</v>
          </cell>
          <cell r="B136" t="str">
            <v>Smart BIM Connection</v>
          </cell>
          <cell r="C136" t="str">
            <v>株式会社大林組</v>
          </cell>
          <cell r="D136" t="str">
            <v>チェックツール、ビューワ等</v>
          </cell>
          <cell r="E136" t="str">
            <v>拡張</v>
          </cell>
          <cell r="F136" t="str">
            <v>Revitアドオンとクラウドを連携させたLOD管理システム</v>
          </cell>
          <cell r="G136" t="str">
            <v>(１)ソフトウェア利用費</v>
          </cell>
        </row>
        <row r="137">
          <cell r="A137">
            <v>145</v>
          </cell>
          <cell r="B137" t="str">
            <v>COST-CLIP</v>
          </cell>
          <cell r="C137" t="str">
            <v>株式会社日積サーベイ</v>
          </cell>
          <cell r="D137" t="str">
            <v>積算</v>
          </cell>
          <cell r="E137" t="str">
            <v>拡張</v>
          </cell>
          <cell r="F137" t="str">
            <v>Revit、Archicadのモデルからその建物金額を算出するアドインソフト</v>
          </cell>
          <cell r="G137" t="str">
            <v>(１)ソフトウェア利用費</v>
          </cell>
        </row>
        <row r="138">
          <cell r="A138">
            <v>146</v>
          </cell>
          <cell r="B138" t="str">
            <v>shapespark</v>
          </cell>
          <cell r="C138" t="str">
            <v>株式会社STUDIO55</v>
          </cell>
          <cell r="D138" t="str">
            <v>ビジュアライズ</v>
          </cell>
          <cell r="E138" t="str">
            <v>単独</v>
          </cell>
          <cell r="F138" t="str">
            <v>WEBで閲覧可能なVRを作成するためのソフト。Revitプラグインあり。</v>
          </cell>
          <cell r="G138" t="str">
            <v>(１)ソフトウェア利用費</v>
          </cell>
        </row>
        <row r="139">
          <cell r="A139">
            <v>147</v>
          </cell>
          <cell r="B139" t="str">
            <v>D5 Render</v>
          </cell>
          <cell r="C139" t="str">
            <v>株式会社STUDIO55</v>
          </cell>
          <cell r="D139" t="str">
            <v>ビジュアライズ</v>
          </cell>
          <cell r="E139" t="str">
            <v>単独</v>
          </cell>
          <cell r="F139" t="str">
            <v>CGレンダリング</v>
          </cell>
          <cell r="G139" t="str">
            <v>(１)ソフトウェア利用費</v>
          </cell>
        </row>
        <row r="140">
          <cell r="A140">
            <v>148</v>
          </cell>
          <cell r="B140" t="str">
            <v>VRCOLLAB</v>
          </cell>
          <cell r="C140" t="str">
            <v>株式会社STUDIO55</v>
          </cell>
          <cell r="D140" t="str">
            <v>チェックツール、ビューワ等</v>
          </cell>
          <cell r="E140" t="str">
            <v>単独</v>
          </cell>
          <cell r="F140" t="str">
            <v>BIMモデルをメタバース空間に変換、モデル内でミーティングが可能なアプリ。</v>
          </cell>
          <cell r="G140" t="str">
            <v>(１)ソフトウェア利用費</v>
          </cell>
        </row>
        <row r="141">
          <cell r="A141">
            <v>149</v>
          </cell>
          <cell r="B141" t="str">
            <v>CUPIXWORKS</v>
          </cell>
          <cell r="C141" t="str">
            <v>NTTコミュニケーション株式会社(総代理店)
株式会社STUDIO55（代理店）</v>
          </cell>
          <cell r="D141" t="str">
            <v>チェックツール、ビューワ等</v>
          </cell>
          <cell r="E141" t="str">
            <v>単独</v>
          </cell>
          <cell r="F141" t="str">
            <v>360°カメラで現場のデジタルツインを作成、BIMモデルとの比較が可能なツール。</v>
          </cell>
          <cell r="G141" t="str">
            <v>(１)ソフトウェア利用費</v>
          </cell>
        </row>
        <row r="142">
          <cell r="A142">
            <v>150</v>
          </cell>
          <cell r="B142" t="str">
            <v>Vuforia Studio</v>
          </cell>
          <cell r="C142" t="str">
            <v>PTC JAPAN</v>
          </cell>
          <cell r="D142" t="str">
            <v>ビジュアライズ</v>
          </cell>
          <cell r="E142" t="str">
            <v>単独</v>
          </cell>
          <cell r="F142" t="str">
            <v>3DモデルをARコンテンツに変換し、現場作業者への指示や確認等に利用します</v>
          </cell>
          <cell r="G142" t="str">
            <v>(１)ソフトウェア利用費</v>
          </cell>
        </row>
        <row r="143">
          <cell r="A143">
            <v>151</v>
          </cell>
          <cell r="B143" t="str">
            <v>Vuforia View（閲覧ソフト）</v>
          </cell>
          <cell r="C143" t="str">
            <v>PTC JAPAN</v>
          </cell>
          <cell r="D143" t="str">
            <v>チェックツール、ビューワ等</v>
          </cell>
          <cell r="E143" t="str">
            <v>拡張</v>
          </cell>
          <cell r="F143" t="str">
            <v>Vuforia Studioで作成したコンテンツをタブレットや携帯端末等で閲覧します</v>
          </cell>
          <cell r="G143" t="str">
            <v>(１)ソフトウェア利用費</v>
          </cell>
        </row>
        <row r="144">
          <cell r="A144">
            <v>152</v>
          </cell>
          <cell r="B144" t="str">
            <v>GLOOBE点群アシスト</v>
          </cell>
          <cell r="C144" t="str">
            <v>福井コンピュータアーキテクト株式会社</v>
          </cell>
          <cell r="D144" t="str">
            <v>チェックツール、ビューワ等</v>
          </cell>
          <cell r="E144" t="str">
            <v>拡張</v>
          </cell>
          <cell r="F144" t="str">
            <v>３D点群処理、点群合成編集、躯体出来形チェック、吹付け断熱厚み検査、平坦性検査など</v>
          </cell>
          <cell r="G144" t="str">
            <v>(１)ソフトウェア利用費</v>
          </cell>
        </row>
        <row r="145">
          <cell r="A145">
            <v>153</v>
          </cell>
          <cell r="B145" t="str">
            <v>Photoruction
(BIMオプションとセットに限る)</v>
          </cell>
          <cell r="C145" t="str">
            <v>株式会社フォトラクション</v>
          </cell>
          <cell r="D145" t="str">
            <v>クラウド環境</v>
          </cell>
          <cell r="E145" t="str">
            <v>単独</v>
          </cell>
          <cell r="F145" t="str">
            <v>携帯端末でも利用可能なBIMビューワ / BIMモデルを基に配筋検査準備を自動化</v>
          </cell>
          <cell r="G145" t="str">
            <v>(３)ＣＤＥ環境構築・利用費</v>
          </cell>
        </row>
        <row r="146">
          <cell r="A146">
            <v>154</v>
          </cell>
          <cell r="B146" t="str">
            <v>Tekla Model Sharing</v>
          </cell>
          <cell r="C146" t="str">
            <v>株式会社トリンブル・ソリューションズ</v>
          </cell>
          <cell r="D146" t="str">
            <v>クラウド環境</v>
          </cell>
          <cell r="E146" t="str">
            <v>拡張</v>
          </cell>
          <cell r="F146" t="str">
            <v>Tekla Structuresモデルを複数拠点で同時編集作業が可能</v>
          </cell>
          <cell r="G146" t="str">
            <v>(３)ＣＤＥ環境構築・利用費</v>
          </cell>
        </row>
        <row r="147">
          <cell r="A147">
            <v>155</v>
          </cell>
          <cell r="B147" t="str">
            <v>BIM Sustaina for Energy (Standard) Sync</v>
          </cell>
          <cell r="C147" t="str">
            <v>株式会社one building</v>
          </cell>
          <cell r="D147" t="str">
            <v>付加要素・ライブラリ等</v>
          </cell>
          <cell r="E147" t="str">
            <v>拡張</v>
          </cell>
          <cell r="F147" t="str">
            <v>Archicad・Revitから省エネ計算に用いるデータ連携を行う</v>
          </cell>
          <cell r="G147" t="str">
            <v>(１)ソフトウェア利用費</v>
          </cell>
        </row>
        <row r="148">
          <cell r="A148">
            <v>156</v>
          </cell>
          <cell r="B148" t="str">
            <v>BIM Sustaina for Energy (Standard)</v>
          </cell>
          <cell r="C148" t="str">
            <v>株式会社one building</v>
          </cell>
          <cell r="D148" t="str">
            <v>クラウド環境</v>
          </cell>
          <cell r="E148" t="str">
            <v>拡張</v>
          </cell>
          <cell r="F148" t="str">
            <v>Archicad・Revitから抽出したデータを用いて省エネ計算等を行う</v>
          </cell>
          <cell r="G148" t="str">
            <v>(３)ＣＤＥ環境構築・利用費</v>
          </cell>
        </row>
        <row r="149">
          <cell r="A149">
            <v>157</v>
          </cell>
          <cell r="B149" t="str">
            <v>BUILD.一貫Ⅵ
(BIMとの連携が可能となるプレミアムモードを導入する場合に限る)</v>
          </cell>
          <cell r="C149" t="str">
            <v>株式会社 構造ソフト</v>
          </cell>
          <cell r="D149" t="str">
            <v>構造解析・計算・構造モデル</v>
          </cell>
          <cell r="E149" t="str">
            <v>単独</v>
          </cell>
          <cell r="F149" t="str">
            <v>構造計算、BIM連携</v>
          </cell>
          <cell r="G149" t="str">
            <v>(１)ソフトウェア利用費</v>
          </cell>
        </row>
        <row r="150">
          <cell r="A150">
            <v>158</v>
          </cell>
          <cell r="B150" t="str">
            <v>ClassNK-PEERLESS</v>
          </cell>
          <cell r="C150" t="str">
            <v>株式会社アルモニコス</v>
          </cell>
          <cell r="D150" t="str">
            <v>チェックツール、ビューワ等</v>
          </cell>
          <cell r="E150" t="str">
            <v>単独</v>
          </cell>
          <cell r="F150" t="str">
            <v>3D点群処理システム、点群データをモデリングしてBIMソフトへ渡す</v>
          </cell>
          <cell r="G150" t="str">
            <v>(１)ソフトウェア利用費</v>
          </cell>
        </row>
        <row r="151">
          <cell r="A151">
            <v>159</v>
          </cell>
          <cell r="B151" t="str">
            <v>L'OCZHIT</v>
          </cell>
          <cell r="C151" t="str">
            <v>複合現実製作所</v>
          </cell>
          <cell r="D151" t="str">
            <v>チェックツール、ビューワ等</v>
          </cell>
          <cell r="E151" t="str">
            <v>単独</v>
          </cell>
          <cell r="F151" t="str">
            <v>建築鉄骨業向けのBIMのMRビュワー。製作や検査業務を効率化する。</v>
          </cell>
          <cell r="G151" t="str">
            <v>(１)ソフトウェア利用費</v>
          </cell>
        </row>
        <row r="152">
          <cell r="A152">
            <v>160</v>
          </cell>
          <cell r="B152" t="str">
            <v>One Click LCA</v>
          </cell>
          <cell r="C152" t="str">
            <v>One Click LCA</v>
          </cell>
          <cell r="D152" t="str">
            <v>環境シミュレーション・解析</v>
          </cell>
          <cell r="E152" t="str">
            <v>単独</v>
          </cell>
          <cell r="F152" t="str">
            <v>BIMデータと連携し、建物のCO2排出量を算定するソフトウェア</v>
          </cell>
          <cell r="G152" t="str">
            <v>(１)ソフトウェア利用費</v>
          </cell>
        </row>
        <row r="153">
          <cell r="A153">
            <v>161</v>
          </cell>
          <cell r="B153" t="str">
            <v>Microsoft HoloLens 2</v>
          </cell>
          <cell r="C153" t="str">
            <v>Microsoft</v>
          </cell>
          <cell r="D153" t="str">
            <v>チェックツール、ビューワ等</v>
          </cell>
          <cell r="E153" t="str">
            <v>単独</v>
          </cell>
          <cell r="F153" t="str">
            <v>BIMデータを立体表示するMR (複合現実) デバイス</v>
          </cell>
          <cell r="G153" t="str">
            <v>(２)ソフトウェア利用関連費</v>
          </cell>
        </row>
        <row r="154">
          <cell r="A154">
            <v>162</v>
          </cell>
          <cell r="B154" t="str">
            <v>InfiPoints</v>
          </cell>
          <cell r="C154" t="str">
            <v>株式会社エリジオン</v>
          </cell>
          <cell r="D154" t="str">
            <v>チェックツール、ビューワ等</v>
          </cell>
          <cell r="E154" t="str">
            <v>単独</v>
          </cell>
          <cell r="F154" t="str">
            <v>3次元計測データ（点群）から3Dモデルを自動生成しBIMソフトに連携</v>
          </cell>
          <cell r="G154" t="str">
            <v>(１)ソフトウェア利用費</v>
          </cell>
        </row>
        <row r="155">
          <cell r="A155">
            <v>164</v>
          </cell>
          <cell r="B155" t="str">
            <v>GyroEye インサート (HoloLens 2/Trimble XR10用ビューワ)</v>
          </cell>
          <cell r="C155" t="str">
            <v>株式会社インフォマティクス</v>
          </cell>
          <cell r="D155" t="str">
            <v>チェックツール、ビューワ等</v>
          </cell>
          <cell r="E155" t="str">
            <v>拡張</v>
          </cell>
          <cell r="F155" t="str">
            <v>Rebroで生成されたインサート墨出しポイントの現場実寸投影</v>
          </cell>
          <cell r="G155" t="str">
            <v>(１)ソフトウェア利用費</v>
          </cell>
        </row>
        <row r="156">
          <cell r="A156">
            <v>165</v>
          </cell>
          <cell r="B156" t="str">
            <v>MAGNET Collage Web</v>
          </cell>
          <cell r="C156" t="str">
            <v>株式会社トプコン</v>
          </cell>
          <cell r="D156" t="str">
            <v>チェックツール、ビューワ等</v>
          </cell>
          <cell r="E156" t="str">
            <v>単独</v>
          </cell>
          <cell r="F156" t="str">
            <v>クラウドベースでスキャナーやドローンで計測したデータを解析し、関係者との共有。</v>
          </cell>
          <cell r="G156" t="str">
            <v>(１)ソフトウェア利用費</v>
          </cell>
        </row>
        <row r="157">
          <cell r="A157">
            <v>166</v>
          </cell>
          <cell r="B157" t="str">
            <v>EdgeWise</v>
          </cell>
          <cell r="C157" t="str">
            <v>ClearEdge3D,Inc.</v>
          </cell>
          <cell r="D157" t="str">
            <v>付加要素・ライブラリ等</v>
          </cell>
          <cell r="E157" t="str">
            <v>単独</v>
          </cell>
          <cell r="F157" t="str">
            <v>３Dスキャナ―で取得した点群データからBIMモデルを作成</v>
          </cell>
          <cell r="G157" t="str">
            <v>(１)ソフトウェア利用費</v>
          </cell>
        </row>
        <row r="158">
          <cell r="A158">
            <v>167</v>
          </cell>
          <cell r="B158" t="str">
            <v>Verity</v>
          </cell>
          <cell r="C158" t="str">
            <v>ClearEdge3D,Inc.</v>
          </cell>
          <cell r="D158" t="str">
            <v>チェックツール、ビューワ等</v>
          </cell>
          <cell r="E158" t="str">
            <v>拡張</v>
          </cell>
          <cell r="F158" t="str">
            <v>設計時に作成したBIMモデルと実際に建設された建物の3D点群データを自動比較</v>
          </cell>
          <cell r="G158" t="str">
            <v>(１)ソフトウェア利用費</v>
          </cell>
        </row>
        <row r="159">
          <cell r="A159">
            <v>168</v>
          </cell>
          <cell r="B159" t="str">
            <v>Trimble Field Link</v>
          </cell>
          <cell r="C159" t="str">
            <v>株式会社ニコン・トリンブル</v>
          </cell>
          <cell r="D159" t="str">
            <v>設計ＢＩＭ・施工ＢＩＭ本体</v>
          </cell>
          <cell r="E159" t="str">
            <v>単独</v>
          </cell>
          <cell r="F159" t="str">
            <v>BIMモデルを読込み、施工の位置出しから確認までサポートする計測作業アプリ</v>
          </cell>
          <cell r="G159" t="str">
            <v>(１)ソフトウェア利用費</v>
          </cell>
        </row>
        <row r="160">
          <cell r="A160">
            <v>169</v>
          </cell>
          <cell r="B160" t="str">
            <v>BOX</v>
          </cell>
          <cell r="C160" t="str">
            <v>株式会社Box Japan</v>
          </cell>
          <cell r="D160" t="str">
            <v>クラウド環境</v>
          </cell>
          <cell r="E160" t="str">
            <v>単独</v>
          </cell>
          <cell r="F160" t="str">
            <v>データ共有サービス</v>
          </cell>
          <cell r="G160" t="str">
            <v>(３)ＣＤＥ環境構築・利用費</v>
          </cell>
        </row>
        <row r="161">
          <cell r="A161">
            <v>170</v>
          </cell>
          <cell r="B161" t="str">
            <v>Trimble RTS771</v>
          </cell>
          <cell r="C161" t="str">
            <v>株式会社ニコン・トリンブル</v>
          </cell>
          <cell r="D161" t="str">
            <v>設計ＢＩＭ・施工ＢＩＭ本体</v>
          </cell>
          <cell r="E161" t="str">
            <v>単独</v>
          </cell>
          <cell r="F161" t="str">
            <v>BIM専用墨出し機器、レーザ、ノンプリズム搭載 Field Link用HW</v>
          </cell>
          <cell r="G161" t="str">
            <v>(２)ソフトウェア利用関連費</v>
          </cell>
        </row>
        <row r="162">
          <cell r="A162">
            <v>171</v>
          </cell>
          <cell r="B162" t="str">
            <v>Trimble RTS873</v>
          </cell>
          <cell r="C162" t="str">
            <v>株式会社ニコン・トリンブル</v>
          </cell>
          <cell r="D162" t="str">
            <v>設計ＢＩＭ・施工ＢＩＭ本体</v>
          </cell>
          <cell r="E162" t="str">
            <v>単独</v>
          </cell>
          <cell r="F162" t="str">
            <v>BIM専用墨出し機器、グリーンレーザ、カメラ搭載 Field Link用HW</v>
          </cell>
          <cell r="G162" t="str">
            <v>(２)ソフトウェア利用関連費</v>
          </cell>
        </row>
        <row r="163">
          <cell r="A163">
            <v>172</v>
          </cell>
          <cell r="B163" t="str">
            <v>Trimble RTS573</v>
          </cell>
          <cell r="C163" t="str">
            <v>株式会社ニコン・トリンブル</v>
          </cell>
          <cell r="D163" t="str">
            <v>設計ＢＩＭ・施工ＢＩＭ本体</v>
          </cell>
          <cell r="E163" t="str">
            <v>単独</v>
          </cell>
          <cell r="F163" t="str">
            <v>BIM専用墨出し機器、レーザ、長距離ノンプリズム搭載 Field Link用HW</v>
          </cell>
          <cell r="G163" t="str">
            <v>(２)ソフトウェア利用関連費</v>
          </cell>
        </row>
        <row r="164">
          <cell r="A164">
            <v>173</v>
          </cell>
          <cell r="B164" t="str">
            <v>Trimble RPT600</v>
          </cell>
          <cell r="C164" t="str">
            <v>株式会社ニコン・トリンブル</v>
          </cell>
          <cell r="D164" t="str">
            <v>設計ＢＩＭ・施工ＢＩＭ本体</v>
          </cell>
          <cell r="E164" t="str">
            <v>単独</v>
          </cell>
          <cell r="F164" t="str">
            <v>BIM専用墨出し機器、グリーンレーザ、カメラ搭載 Field Link用HW</v>
          </cell>
          <cell r="G164" t="str">
            <v>(２)ソフトウェア利用関連費</v>
          </cell>
        </row>
        <row r="165">
          <cell r="A165">
            <v>174</v>
          </cell>
          <cell r="B165" t="str">
            <v>Tenkai_Pro</v>
          </cell>
          <cell r="C165" t="str">
            <v>ティエムソフト</v>
          </cell>
          <cell r="D165" t="str">
            <v>設計ＢＩＭ・施工ＢＩＭ本体</v>
          </cell>
          <cell r="E165" t="str">
            <v>単独</v>
          </cell>
          <cell r="F165" t="str">
            <v>BIMデータから型枠加工図を作成するソフト</v>
          </cell>
          <cell r="G165" t="str">
            <v>(１)ソフトウェア利用費</v>
          </cell>
        </row>
        <row r="166">
          <cell r="A166">
            <v>175</v>
          </cell>
          <cell r="B166" t="str">
            <v>Tenkai_ProS</v>
          </cell>
          <cell r="C166" t="str">
            <v>ティエムソフト</v>
          </cell>
          <cell r="D166" t="str">
            <v>設計ＢＩＭ・施工ＢＩＭ本体</v>
          </cell>
          <cell r="E166" t="str">
            <v>単独</v>
          </cell>
          <cell r="F166" t="str">
            <v>BIMデータから型枠加工図を作成し支保工計算も行うソフト</v>
          </cell>
          <cell r="G166" t="str">
            <v>(１)ソフトウェア利用費</v>
          </cell>
        </row>
        <row r="167">
          <cell r="A167">
            <v>176</v>
          </cell>
          <cell r="B167" t="str">
            <v>Taiseki_Pro</v>
          </cell>
          <cell r="C167" t="str">
            <v>ティエムソフト</v>
          </cell>
          <cell r="D167" t="str">
            <v>積算</v>
          </cell>
          <cell r="E167" t="str">
            <v>単独</v>
          </cell>
          <cell r="F167" t="str">
            <v>BIMデータからコンクリート量・型枠数量を積算するソフト</v>
          </cell>
          <cell r="G167" t="str">
            <v>(１)ソフトウェア利用費</v>
          </cell>
        </row>
        <row r="168">
          <cell r="A168">
            <v>177</v>
          </cell>
          <cell r="B168" t="str">
            <v>Taiseki_ProS</v>
          </cell>
          <cell r="C168" t="str">
            <v>ティエムソフト</v>
          </cell>
          <cell r="D168" t="str">
            <v>積算</v>
          </cell>
          <cell r="E168" t="str">
            <v>単独</v>
          </cell>
          <cell r="F168" t="str">
            <v>BIMデータからコンクリート量・型枠数量を積算し支保工計算をするソフト</v>
          </cell>
          <cell r="G168" t="str">
            <v>(１)ソフトウェア利用費</v>
          </cell>
        </row>
        <row r="169">
          <cell r="A169">
            <v>178</v>
          </cell>
          <cell r="B169" t="str">
            <v>Shihoko_Pro</v>
          </cell>
          <cell r="C169" t="str">
            <v>ティエムソフト</v>
          </cell>
          <cell r="D169" t="str">
            <v>設計ＢＩＭ・施工ＢＩＭ本体</v>
          </cell>
          <cell r="E169" t="str">
            <v>単独</v>
          </cell>
          <cell r="F169" t="str">
            <v>BIMデータから支保工計算を行うソフト</v>
          </cell>
          <cell r="G169" t="str">
            <v>(１)ソフトウェア利用費</v>
          </cell>
        </row>
        <row r="170">
          <cell r="A170">
            <v>179</v>
          </cell>
          <cell r="B170" t="str">
            <v>Kaidan_tool</v>
          </cell>
          <cell r="C170" t="str">
            <v>ティエムソフト</v>
          </cell>
          <cell r="D170" t="str">
            <v>設計ＢＩＭ・施工ＢＩＭ本体</v>
          </cell>
          <cell r="E170" t="str">
            <v>拡張</v>
          </cell>
          <cell r="F170" t="str">
            <v>Tenkai_Pro又はTaiseki_Pro連携の入力支援機能</v>
          </cell>
          <cell r="G170" t="str">
            <v>(１)ソフトウェア利用費</v>
          </cell>
        </row>
        <row r="171">
          <cell r="A171">
            <v>180</v>
          </cell>
          <cell r="B171" t="str">
            <v>Shiage_tool_2</v>
          </cell>
          <cell r="C171" t="str">
            <v>ティエムソフト</v>
          </cell>
          <cell r="D171" t="str">
            <v>設計ＢＩＭ・施工ＢＩＭ本体</v>
          </cell>
          <cell r="E171" t="str">
            <v>拡張</v>
          </cell>
          <cell r="F171" t="str">
            <v>Tenkai_Pro加工図連携の支援機能</v>
          </cell>
          <cell r="G171" t="str">
            <v>(１)ソフトウェア利用費</v>
          </cell>
        </row>
        <row r="172">
          <cell r="A172">
            <v>181</v>
          </cell>
          <cell r="B172" t="str">
            <v>Analyze_Pro(初期導入費は除く)</v>
          </cell>
          <cell r="C172" t="str">
            <v>ティエムソフト</v>
          </cell>
          <cell r="D172" t="str">
            <v>積算</v>
          </cell>
          <cell r="E172" t="str">
            <v>拡張</v>
          </cell>
          <cell r="F172" t="str">
            <v>Taiseki_Pro連携の工程進捗管理機能</v>
          </cell>
          <cell r="G172" t="str">
            <v>(１)ソフトウェア利用費</v>
          </cell>
        </row>
        <row r="173">
          <cell r="A173">
            <v>182</v>
          </cell>
          <cell r="B173" t="str">
            <v>SEIN La CREA Premium</v>
          </cell>
          <cell r="C173" t="str">
            <v>株式会社NTTファシリティーズ</v>
          </cell>
          <cell r="D173" t="str">
            <v>構造解析・計算・構造モデル</v>
          </cell>
          <cell r="E173" t="str">
            <v>単独</v>
          </cell>
          <cell r="F173" t="str">
            <v>一貫構造計算ソフト　解析規模：無制限</v>
          </cell>
          <cell r="G173" t="str">
            <v>(１)ソフトウェア利用費</v>
          </cell>
        </row>
        <row r="174">
          <cell r="A174">
            <v>183</v>
          </cell>
          <cell r="B174" t="str">
            <v>SEIN La CREA-CE Premium</v>
          </cell>
          <cell r="C174" t="str">
            <v>株式会社NTTファシリティーズ</v>
          </cell>
          <cell r="D174" t="str">
            <v>構造解析・計算・構造モデル</v>
          </cell>
          <cell r="E174" t="str">
            <v>単独</v>
          </cell>
          <cell r="F174" t="str">
            <v>一貫構造計算ソフト　解析規模：柱600、大梁1,200部材</v>
          </cell>
          <cell r="G174" t="str">
            <v>(１)ソフトウェア利用費</v>
          </cell>
        </row>
        <row r="175">
          <cell r="A175">
            <v>184</v>
          </cell>
          <cell r="B175" t="str">
            <v>SEIN La CREA-LE Premium</v>
          </cell>
          <cell r="C175" t="str">
            <v>株式会社NTTファシリティーズ</v>
          </cell>
          <cell r="D175" t="str">
            <v>構造解析・計算・構造モデル</v>
          </cell>
          <cell r="E175" t="str">
            <v>単独</v>
          </cell>
          <cell r="F175" t="str">
            <v>一貫構造計算ソフト　解析規模：柱200、大梁400部材</v>
          </cell>
          <cell r="G175" t="str">
            <v>(１)ソフトウェア利用費</v>
          </cell>
        </row>
        <row r="176">
          <cell r="A176">
            <v>185</v>
          </cell>
          <cell r="B176" t="str">
            <v>SEIN ST-CNV for Revit</v>
          </cell>
          <cell r="C176" t="str">
            <v>株式会社NTTファシリティーズ</v>
          </cell>
          <cell r="D176" t="str">
            <v>構造解析・計算・構造モデル</v>
          </cell>
          <cell r="E176" t="str">
            <v>拡張</v>
          </cell>
          <cell r="F176" t="str">
            <v>RevitとSEIN La CREAの双方向データ連携アドインソフト</v>
          </cell>
          <cell r="G176" t="str">
            <v>(１)ソフトウェア利用費</v>
          </cell>
        </row>
        <row r="177">
          <cell r="A177">
            <v>186</v>
          </cell>
          <cell r="B177" t="str">
            <v>SEIN-ST CNV for STB</v>
          </cell>
          <cell r="C177" t="str">
            <v>株式会社NTTファシリティーズ</v>
          </cell>
          <cell r="D177" t="str">
            <v>構造解析・計算・構造モデル</v>
          </cell>
          <cell r="E177" t="str">
            <v>単独</v>
          </cell>
          <cell r="F177" t="str">
            <v>ST-bridgeファイルとSEIN La CREAの双方向データ変換ソフト</v>
          </cell>
          <cell r="G177" t="str">
            <v>(１)ソフトウェア利用費</v>
          </cell>
        </row>
        <row r="178">
          <cell r="A178">
            <v>187</v>
          </cell>
          <cell r="B178" t="str">
            <v>BricsCAD BIM シングルユーザーライセンス</v>
          </cell>
          <cell r="C178" t="str">
            <v>BricsysNV.</v>
          </cell>
          <cell r="D178" t="str">
            <v>設計ＢＩＭ・施工ＢＩＭ本体</v>
          </cell>
          <cell r="E178" t="str">
            <v>単独</v>
          </cell>
          <cell r="F178" t="str">
            <v>BIMソフトウェア。AIクイックビルディング・点群・IFC対応</v>
          </cell>
          <cell r="G178" t="str">
            <v>(１)ソフトウェア利用費</v>
          </cell>
        </row>
        <row r="179">
          <cell r="A179">
            <v>188</v>
          </cell>
          <cell r="B179" t="str">
            <v>BricsCAD BIM ネットワークライセンス</v>
          </cell>
          <cell r="C179" t="str">
            <v>BricsysNV.</v>
          </cell>
          <cell r="D179" t="str">
            <v>設計ＢＩＭ・施工ＢＩＭ本体</v>
          </cell>
          <cell r="E179" t="str">
            <v>単独</v>
          </cell>
          <cell r="F179" t="str">
            <v>BIMソフトウェア。AIクイックビルディング・点群・IFC対応</v>
          </cell>
          <cell r="G179" t="str">
            <v>(１)ソフトウェア利用費</v>
          </cell>
        </row>
        <row r="180">
          <cell r="A180">
            <v>189</v>
          </cell>
          <cell r="B180" t="str">
            <v>BricsCAD BIM メンテナンス</v>
          </cell>
          <cell r="C180" t="str">
            <v>BricsysNV.</v>
          </cell>
          <cell r="D180" t="str">
            <v>設計ＢＩＭ・施工ＢＩＭ本体</v>
          </cell>
          <cell r="E180" t="str">
            <v>拡張</v>
          </cell>
          <cell r="F180" t="str">
            <v>BIMソフトウェア。（アップグレード）</v>
          </cell>
          <cell r="G180" t="str">
            <v>(１)ソフトウェア利用費</v>
          </cell>
        </row>
        <row r="181">
          <cell r="A181">
            <v>190</v>
          </cell>
          <cell r="B181" t="str">
            <v>BricsCAD Ultimate シングルユーザーライセンス</v>
          </cell>
          <cell r="C181" t="str">
            <v>BricsysNV.</v>
          </cell>
          <cell r="D181" t="str">
            <v>設計ＢＩＭ・施工ＢＩＭ本体</v>
          </cell>
          <cell r="E181" t="str">
            <v>単独</v>
          </cell>
          <cell r="F181" t="str">
            <v>BIM機能（AIクイックビルディング・点群・IFC対応）に機械設計機能を追加</v>
          </cell>
          <cell r="G181" t="str">
            <v>(１)ソフトウェア利用費</v>
          </cell>
        </row>
        <row r="182">
          <cell r="A182">
            <v>191</v>
          </cell>
          <cell r="B182" t="str">
            <v>BricsCAD Ultimate ネットワークライセンス</v>
          </cell>
          <cell r="C182" t="str">
            <v>BricsysNV.</v>
          </cell>
          <cell r="D182" t="str">
            <v>設計ＢＩＭ・施工ＢＩＭ本体</v>
          </cell>
          <cell r="E182" t="str">
            <v>単独</v>
          </cell>
          <cell r="F182" t="str">
            <v>BIM機能（AIクイックビルディング・点群・IFC対応）に機械設計機能を追加</v>
          </cell>
          <cell r="G182" t="str">
            <v>(１)ソフトウェア利用費</v>
          </cell>
        </row>
        <row r="183">
          <cell r="A183">
            <v>192</v>
          </cell>
          <cell r="B183" t="str">
            <v>BricsCAD Ultimate メンテナンス</v>
          </cell>
          <cell r="C183" t="str">
            <v>BricsysNV.</v>
          </cell>
          <cell r="D183" t="str">
            <v>設計ＢＩＭ・施工ＢＩＭ本体</v>
          </cell>
          <cell r="E183" t="str">
            <v>拡張</v>
          </cell>
          <cell r="F183" t="str">
            <v>BIMソフトウェア。（アップグレード）</v>
          </cell>
          <cell r="G183" t="str">
            <v>(１)ソフトウェア利用費</v>
          </cell>
        </row>
        <row r="184">
          <cell r="A184">
            <v>193</v>
          </cell>
          <cell r="B184" t="str">
            <v>AutoCAD Revit LT SUITE</v>
          </cell>
          <cell r="C184" t="str">
            <v>Autodesk</v>
          </cell>
          <cell r="D184" t="str">
            <v>設計ＢＩＭ・施工ＢＩＭ本体</v>
          </cell>
          <cell r="E184" t="str">
            <v>単独</v>
          </cell>
          <cell r="F184" t="str">
            <v>建築向けBIMソフトウェア</v>
          </cell>
          <cell r="G184" t="str">
            <v>(１)ソフトウェア利用費</v>
          </cell>
        </row>
        <row r="185">
          <cell r="A185">
            <v>194</v>
          </cell>
          <cell r="B185" t="str">
            <v>Dropbox</v>
          </cell>
          <cell r="C185" t="str">
            <v>Dropbox, Inc.</v>
          </cell>
          <cell r="D185" t="str">
            <v>クラウド環境</v>
          </cell>
          <cell r="E185" t="str">
            <v>単独</v>
          </cell>
          <cell r="F185" t="str">
            <v>データ共有サービス</v>
          </cell>
          <cell r="G185" t="str">
            <v>(３)ＣＤＥ環境構築・利用費</v>
          </cell>
        </row>
        <row r="186">
          <cell r="A186">
            <v>195</v>
          </cell>
          <cell r="B186" t="str">
            <v>Revit Assist Tools</v>
          </cell>
          <cell r="C186" t="str">
            <v>株式会社コンピュータシステム研究所</v>
          </cell>
          <cell r="D186" t="str">
            <v>付加要素・ライブラリ等</v>
          </cell>
          <cell r="E186" t="str">
            <v>拡張</v>
          </cell>
          <cell r="F186" t="str">
            <v>RevitのアドインプログラムでBIMモデルの作成をサポートする便利ツール</v>
          </cell>
          <cell r="G186" t="str">
            <v>(１)ソフトウェア利用費</v>
          </cell>
        </row>
        <row r="187">
          <cell r="A187">
            <v>196</v>
          </cell>
          <cell r="B187" t="str">
            <v>ARK BASE</v>
          </cell>
          <cell r="C187" t="str">
            <v>株式会社コンピュータシステム研究所</v>
          </cell>
          <cell r="D187" t="str">
            <v>チェックツール、ビューワ等</v>
          </cell>
          <cell r="E187" t="str">
            <v>単独</v>
          </cell>
          <cell r="F187" t="str">
            <v>IFC統合ビューア及びBIM情報管理ツール</v>
          </cell>
          <cell r="G187" t="str">
            <v>(１)ソフトウェア利用費</v>
          </cell>
        </row>
        <row r="188">
          <cell r="A188">
            <v>197</v>
          </cell>
          <cell r="B188" t="str">
            <v>S/F REAL4 Convert</v>
          </cell>
          <cell r="C188" t="str">
            <v>データロジック</v>
          </cell>
          <cell r="D188" t="str">
            <v>構造解析・計算・構造モデル</v>
          </cell>
          <cell r="E188" t="str">
            <v>拡張</v>
          </cell>
          <cell r="F188" t="str">
            <v>RevitとS/F REAL4のデータ連携　Revitのアドインソフト</v>
          </cell>
          <cell r="G188" t="str">
            <v>(１)ソフトウェア利用費</v>
          </cell>
        </row>
        <row r="189">
          <cell r="A189">
            <v>198</v>
          </cell>
          <cell r="B189" t="str">
            <v>Revit中間ファイル取込/出力</v>
          </cell>
          <cell r="C189" t="str">
            <v>データロジック</v>
          </cell>
          <cell r="D189" t="str">
            <v>構造解析・計算・構造モデル</v>
          </cell>
          <cell r="E189" t="str">
            <v>拡張</v>
          </cell>
          <cell r="F189" t="str">
            <v>RevitとS/F REAL4のデータ連携　S/F Real4のオプション</v>
          </cell>
          <cell r="G189" t="str">
            <v>(１)ソフトウェア利用費</v>
          </cell>
        </row>
        <row r="190">
          <cell r="A190">
            <v>199</v>
          </cell>
          <cell r="B190" t="str">
            <v>TOOLS Touch CAMERA</v>
          </cell>
          <cell r="C190" t="str">
            <v>株式会社ツールズ</v>
          </cell>
          <cell r="D190" t="str">
            <v>チェックツール、ビューワ等</v>
          </cell>
          <cell r="E190" t="str">
            <v>単独</v>
          </cell>
          <cell r="F190" t="str">
            <v>検査ツール　杭検査・配筋検査・継ぎ手検査・鉄骨検査・仕上げ検査・間仕切り検査</v>
          </cell>
          <cell r="G190" t="str">
            <v>(１)ソフトウェア利用費</v>
          </cell>
        </row>
        <row r="191">
          <cell r="A191">
            <v>200</v>
          </cell>
          <cell r="B191" t="str">
            <v>TOOLS Touch CONCRETE</v>
          </cell>
          <cell r="C191" t="str">
            <v>株式会社ツールズ</v>
          </cell>
          <cell r="D191" t="str">
            <v>チェックツール、ビューワ等</v>
          </cell>
          <cell r="E191" t="str">
            <v>単独</v>
          </cell>
          <cell r="F191" t="str">
            <v>コンクリート　打設計画・検査・進捗管理・デリバリー連携</v>
          </cell>
          <cell r="G191" t="str">
            <v>(１)ソフトウェア利用費</v>
          </cell>
        </row>
        <row r="192">
          <cell r="A192">
            <v>201</v>
          </cell>
          <cell r="B192" t="str">
            <v>TOOLS Touch ALS</v>
          </cell>
          <cell r="C192" t="str">
            <v>株式会社ツールズ</v>
          </cell>
          <cell r="D192" t="str">
            <v>チェックツール、ビューワ等</v>
          </cell>
          <cell r="E192" t="str">
            <v>単独</v>
          </cell>
          <cell r="F192" t="str">
            <v>工事の進捗管理・出来高管理</v>
          </cell>
          <cell r="G192" t="str">
            <v>(１)ソフトウェア利用費</v>
          </cell>
        </row>
        <row r="193">
          <cell r="A193">
            <v>202</v>
          </cell>
          <cell r="B193" t="str">
            <v>FILDER CeeD</v>
          </cell>
          <cell r="C193" t="str">
            <v>ダイキン工業株式会社</v>
          </cell>
          <cell r="D193" t="str">
            <v>設備設計</v>
          </cell>
          <cell r="E193" t="str">
            <v>単体</v>
          </cell>
          <cell r="F193" t="str">
            <v>設備BIMモデル作成</v>
          </cell>
          <cell r="G193" t="str">
            <v>(１)ソフトウェア利用費</v>
          </cell>
        </row>
        <row r="194">
          <cell r="A194">
            <v>203</v>
          </cell>
          <cell r="B194" t="str">
            <v>FILDER CeeD 電気</v>
          </cell>
          <cell r="C194" t="str">
            <v>ダイキン工業株式会社</v>
          </cell>
          <cell r="D194" t="str">
            <v>設備設計</v>
          </cell>
          <cell r="E194" t="str">
            <v>単体</v>
          </cell>
          <cell r="F194" t="str">
            <v>設備BIMモデル作成</v>
          </cell>
          <cell r="G194" t="str">
            <v>(１)ソフトウェア利用費</v>
          </cell>
        </row>
        <row r="195">
          <cell r="A195">
            <v>204</v>
          </cell>
          <cell r="B195" t="str">
            <v>cadwork</v>
          </cell>
          <cell r="C195" t="str">
            <v>cadwork informatic CI AG</v>
          </cell>
          <cell r="D195" t="str">
            <v>設計ＢＩＭ・施工ＢＩＭ本体</v>
          </cell>
          <cell r="E195" t="str">
            <v>単独</v>
          </cell>
          <cell r="F195" t="str">
            <v xml:space="preserve">木質構造向け三次元設計ソフトウェア </v>
          </cell>
          <cell r="G195" t="str">
            <v>(１)ソフトウェア利用費</v>
          </cell>
        </row>
        <row r="196">
          <cell r="A196">
            <v>205</v>
          </cell>
          <cell r="B196" t="str">
            <v>Leica ICON ICR70</v>
          </cell>
          <cell r="C196" t="str">
            <v>ライカジオシステムズ株式会社</v>
          </cell>
          <cell r="D196" t="str">
            <v>設計ＢＩＭ・施工ＢＩＭ本体</v>
          </cell>
          <cell r="E196" t="str">
            <v>単独</v>
          </cell>
          <cell r="F196" t="str">
            <v>iCON Build用HW、BIM用墨出し対応測量機器・操作パネル無し・スピードサーチ機能</v>
          </cell>
          <cell r="G196" t="str">
            <v>(２)ソフトウェア利用関連費</v>
          </cell>
        </row>
        <row r="197">
          <cell r="A197">
            <v>206</v>
          </cell>
          <cell r="B197" t="str">
            <v>Leica ICON ICR80</v>
          </cell>
          <cell r="C197" t="str">
            <v>ライカジオシステムズ株式会社</v>
          </cell>
          <cell r="D197" t="str">
            <v>設計ＢＩＭ・施工ＢＩＭ本体</v>
          </cell>
          <cell r="E197" t="str">
            <v>単独</v>
          </cell>
          <cell r="F197" t="str">
            <v>iCON Build用HW、BIM用墨出し対応測量機器・操作パネルあり・パワーサーチ機能</v>
          </cell>
          <cell r="G197" t="str">
            <v>(２)ソフトウェア利用関連費</v>
          </cell>
        </row>
        <row r="198">
          <cell r="A198">
            <v>207</v>
          </cell>
          <cell r="B198" t="str">
            <v>Leica ICON ICT30</v>
          </cell>
          <cell r="C198" t="str">
            <v>ライカジオシステムズ株式会社</v>
          </cell>
          <cell r="D198" t="str">
            <v>設計ＢＩＭ・施工ＢＩＭ本体</v>
          </cell>
          <cell r="E198" t="str">
            <v>単独</v>
          </cell>
          <cell r="F198" t="str">
            <v>iCON Build用HW、BIM用墨出し対応測量機器・操作パネル無し・80M範囲の短距離仕様</v>
          </cell>
          <cell r="G198" t="str">
            <v>(２)ソフトウェア利用関連費</v>
          </cell>
        </row>
        <row r="199">
          <cell r="A199">
            <v>208</v>
          </cell>
          <cell r="B199" t="str">
            <v>Point Manager</v>
          </cell>
          <cell r="C199" t="str">
            <v>株式会社トプコン</v>
          </cell>
          <cell r="D199" t="str">
            <v>設計ＢＩＭ・施工ＢＩＭ本体</v>
          </cell>
          <cell r="E199" t="str">
            <v>拡張</v>
          </cell>
          <cell r="F199" t="str">
            <v>位置出し機「楽位置」で使用する座標値データをBIMから一括出力するソフト。</v>
          </cell>
          <cell r="G199" t="str">
            <v>(１)ソフトウェア利用費</v>
          </cell>
        </row>
        <row r="200">
          <cell r="A200">
            <v>209</v>
          </cell>
          <cell r="B200" t="str">
            <v>楽位置</v>
          </cell>
          <cell r="C200" t="str">
            <v>株式会社トプコン</v>
          </cell>
          <cell r="D200" t="str">
            <v>設計ＢＩＭ・施工ＢＩＭ本体</v>
          </cell>
          <cell r="E200" t="str">
            <v>単独</v>
          </cell>
          <cell r="F200" t="str">
            <v>BIM対応位置出し機。Point Manager連携用ハードウェア。</v>
          </cell>
          <cell r="G200" t="str">
            <v>(２)ソフトウェア利用関連費</v>
          </cell>
        </row>
        <row r="201">
          <cell r="A201">
            <v>210</v>
          </cell>
          <cell r="B201" t="str">
            <v xml:space="preserve">VIVE Pro 2 </v>
          </cell>
          <cell r="C201" t="str">
            <v>HTC</v>
          </cell>
          <cell r="D201" t="str">
            <v>チェックツール、ビューワ等</v>
          </cell>
          <cell r="E201" t="str">
            <v>単独</v>
          </cell>
          <cell r="F201" t="str">
            <v>BIMデータを立体表示するVR(仮想現実)デバイス</v>
          </cell>
          <cell r="G201" t="str">
            <v>(２)ソフトウェア利用関連費</v>
          </cell>
        </row>
        <row r="202">
          <cell r="A202">
            <v>211</v>
          </cell>
          <cell r="B202" t="str">
            <v>Leica Nova MS60</v>
          </cell>
          <cell r="C202" t="str">
            <v>ライカジオシステムズ株式会社</v>
          </cell>
          <cell r="D202" t="str">
            <v>設計ＢＩＭ・施工ＢＩＭ本体</v>
          </cell>
          <cell r="E202" t="str">
            <v>単独</v>
          </cell>
          <cell r="F202" t="str">
            <v>iCON Build用HW、BIM用墨出し対応測量機器・カメラ機能・スキャン機能</v>
          </cell>
          <cell r="G202" t="str">
            <v>(２)ソフトウェア利用関連費</v>
          </cell>
        </row>
        <row r="203">
          <cell r="A203">
            <v>212</v>
          </cell>
          <cell r="B203" t="str">
            <v>ASCAL/ASTIM</v>
          </cell>
          <cell r="C203" t="str">
            <v>株式会社アークデータ研究所</v>
          </cell>
          <cell r="D203" t="str">
            <v>構造解析・計算・構造モデル</v>
          </cell>
          <cell r="E203" t="str">
            <v>単独</v>
          </cell>
          <cell r="F203" t="str">
            <v>一貫構造計算ソフト（グリッドフリー）</v>
          </cell>
          <cell r="G203" t="str">
            <v>(１)ソフトウェア利用費</v>
          </cell>
        </row>
        <row r="204">
          <cell r="A204">
            <v>213</v>
          </cell>
          <cell r="B204" t="str">
            <v>Meta Quest 2</v>
          </cell>
          <cell r="C204" t="str">
            <v>Meta</v>
          </cell>
          <cell r="D204" t="str">
            <v>ビジュアライズ</v>
          </cell>
          <cell r="E204" t="str">
            <v>単独</v>
          </cell>
          <cell r="F204" t="str">
            <v>BIMデータを立体表示するVRデバイス</v>
          </cell>
          <cell r="G204" t="str">
            <v>(２)ソフトウェア利用関連費</v>
          </cell>
        </row>
        <row r="205">
          <cell r="A205">
            <v>214</v>
          </cell>
          <cell r="B205" t="str">
            <v>Shade3D</v>
          </cell>
          <cell r="C205" t="str">
            <v>株式会社フォーラムエイト</v>
          </cell>
          <cell r="D205" t="str">
            <v>チェックツール、ビューワ等</v>
          </cell>
          <cell r="E205" t="str">
            <v>単独</v>
          </cell>
          <cell r="F205" t="str">
            <v>統合型3DCGソフト、BIM/CIM 設計照査対応機能</v>
          </cell>
          <cell r="G205" t="str">
            <v>(１)ソフトウェア利用費</v>
          </cell>
        </row>
        <row r="206">
          <cell r="A206">
            <v>215</v>
          </cell>
          <cell r="B206" t="str">
            <v>F8VPS</v>
          </cell>
          <cell r="C206" t="str">
            <v>株式会社フォーラムエイト</v>
          </cell>
          <cell r="D206" t="str">
            <v>チェックツール、ビューワ等</v>
          </cell>
          <cell r="E206" t="str">
            <v>単独</v>
          </cell>
          <cell r="F206" t="str">
            <v>web VRコミュニケーションメタバースプラットフォーム</v>
          </cell>
          <cell r="G206" t="str">
            <v>(１)ソフトウェア利用費</v>
          </cell>
        </row>
        <row r="207">
          <cell r="A207">
            <v>216</v>
          </cell>
          <cell r="B207" t="str">
            <v>Revit Linkオプション</v>
          </cell>
          <cell r="C207" t="str">
            <v>株式会社アルモニコス</v>
          </cell>
          <cell r="D207" t="str">
            <v>チェックツール、ビューワ等</v>
          </cell>
          <cell r="E207" t="str">
            <v>拡張</v>
          </cell>
          <cell r="F207" t="str">
            <v>点群から作成したモデルをRevitで編集可能なファミリーとして渡す</v>
          </cell>
          <cell r="G207" t="str">
            <v>(１)ソフトウェア利用費</v>
          </cell>
        </row>
        <row r="208">
          <cell r="A208">
            <v>217</v>
          </cell>
          <cell r="B208" t="str">
            <v>StreamBIM</v>
          </cell>
          <cell r="C208" t="str">
            <v>Rendra</v>
          </cell>
          <cell r="D208" t="str">
            <v>クラウド環境</v>
          </cell>
          <cell r="E208" t="str">
            <v>単独</v>
          </cell>
          <cell r="F208" t="str">
            <v>IFCデータ等をメンバーで共有できるCDEブラウザアプリ</v>
          </cell>
          <cell r="G208" t="str">
            <v>(３)ＣＤＥ環境構築・利用費</v>
          </cell>
        </row>
        <row r="209">
          <cell r="A209">
            <v>218</v>
          </cell>
          <cell r="B209" t="str">
            <v>AGACAD PRECAST CONCRETE</v>
          </cell>
          <cell r="C209" t="str">
            <v>M＆Ftecnica</v>
          </cell>
          <cell r="D209" t="str">
            <v>付加要素・ライブラリ等</v>
          </cell>
          <cell r="E209" t="str">
            <v>拡張</v>
          </cell>
          <cell r="F209" t="str">
            <v>PCaのモデリングをサポートするRevitプラグイン</v>
          </cell>
          <cell r="G209" t="str">
            <v>(１)ソフトウェア利用費</v>
          </cell>
        </row>
        <row r="210">
          <cell r="A210">
            <v>219</v>
          </cell>
          <cell r="B210" t="str">
            <v>SPIDERPLUS（S+BIM）</v>
          </cell>
          <cell r="C210" t="str">
            <v>スパイダープラス株式会社</v>
          </cell>
          <cell r="D210" t="str">
            <v>チェックツール、ビューワ等</v>
          </cell>
          <cell r="E210" t="str">
            <v>単独</v>
          </cell>
          <cell r="F210" t="str">
            <v>クラウドBIMビューワ</v>
          </cell>
          <cell r="G210" t="str">
            <v>(１)ソフトウェア利用費</v>
          </cell>
        </row>
        <row r="211">
          <cell r="A211">
            <v>220</v>
          </cell>
          <cell r="B211" t="str">
            <v>Chex(Chex BIM)</v>
          </cell>
          <cell r="C211" t="str">
            <v>株式会社YSLソリューション</v>
          </cell>
          <cell r="D211" t="str">
            <v>チェックツール、ビューワ等</v>
          </cell>
          <cell r="E211" t="str">
            <v>単独</v>
          </cell>
          <cell r="F211" t="str">
            <v>BIM3Dモデルの閲覧・メモの記入・共有ができる</v>
          </cell>
          <cell r="G211" t="str">
            <v>(１)ソフトウェア利用費</v>
          </cell>
        </row>
        <row r="212">
          <cell r="A212">
            <v>221</v>
          </cell>
          <cell r="B212" t="str">
            <v>Meta Quest Pro</v>
          </cell>
          <cell r="C212" t="str">
            <v>Meta</v>
          </cell>
          <cell r="D212" t="str">
            <v>ビジュアライズ</v>
          </cell>
          <cell r="E212" t="str">
            <v>単独</v>
          </cell>
          <cell r="F212" t="str">
            <v>BIMデータを立体表示するVRデバイス</v>
          </cell>
          <cell r="G212" t="str">
            <v>(２)ソフトウェア利用関連費</v>
          </cell>
        </row>
        <row r="213">
          <cell r="A213">
            <v>222</v>
          </cell>
          <cell r="B213" t="str">
            <v>Trimble Connect AR</v>
          </cell>
          <cell r="C213" t="str">
            <v>株式会社ニコン・トリンブル</v>
          </cell>
          <cell r="D213" t="str">
            <v>チェックツール、ビューワ等</v>
          </cell>
          <cell r="E213" t="str">
            <v>単独</v>
          </cell>
          <cell r="F213" t="str">
            <v>BYOデバイス用(ipad、android端末etc)ビューワ、BIMデータ現場重畳、干渉・埋設確認</v>
          </cell>
          <cell r="G213" t="str">
            <v>(１)ソフトウェア利用費</v>
          </cell>
        </row>
        <row r="214">
          <cell r="A214">
            <v>223</v>
          </cell>
          <cell r="B214" t="str">
            <v>Trimble Connect Business Premium</v>
          </cell>
          <cell r="C214" t="str">
            <v>株式会社ニコン・トリンブル</v>
          </cell>
          <cell r="D214" t="str">
            <v>クラウド環境</v>
          </cell>
          <cell r="E214" t="str">
            <v>単独</v>
          </cell>
          <cell r="F214" t="str">
            <v>BIMデータの共有、タスク管理、MR/AR変換用ブラウザCDEアプリ</v>
          </cell>
          <cell r="G214" t="str">
            <v>(３)ＣＤＥ環境構築・利用費</v>
          </cell>
        </row>
        <row r="215">
          <cell r="A215">
            <v>224</v>
          </cell>
          <cell r="B215" t="str">
            <v>Reinforcement Detailing</v>
          </cell>
          <cell r="C215" t="str">
            <v>SOFiSTiK</v>
          </cell>
          <cell r="D215" t="str">
            <v>付加要素・ライブラリ等</v>
          </cell>
          <cell r="E215" t="str">
            <v>拡張</v>
          </cell>
          <cell r="F215" t="str">
            <v>鉄筋のモデリングをサポートするRevitプラグイン</v>
          </cell>
          <cell r="G215" t="str">
            <v>(１)ソフトウェア利用費</v>
          </cell>
        </row>
        <row r="216">
          <cell r="A216">
            <v>225</v>
          </cell>
          <cell r="B216" t="str">
            <v>SketchUp</v>
          </cell>
          <cell r="C216" t="str">
            <v>Trimble Inc.</v>
          </cell>
          <cell r="D216" t="str">
            <v>チェックツール、ビューワ等</v>
          </cell>
          <cell r="E216" t="str">
            <v>拡張</v>
          </cell>
          <cell r="F216" t="str">
            <v>AR,VR,MRを含めたビューワ、モデルのチェック、iPadによるコミュニケーションなど（3Dモデル作成・修正を含む）</v>
          </cell>
          <cell r="G216" t="str">
            <v>(１)ソフトウェア利用費</v>
          </cell>
        </row>
        <row r="217">
          <cell r="A217">
            <v>226</v>
          </cell>
          <cell r="B217" t="str">
            <v>Unity Reflect</v>
          </cell>
          <cell r="C217" t="str">
            <v>Unity</v>
          </cell>
          <cell r="D217" t="str">
            <v>チェックツール、ビューワ等</v>
          </cell>
          <cell r="E217" t="str">
            <v>拡張</v>
          </cell>
          <cell r="F217" t="str">
            <v>BIMを取り込み、没入型リアルタイム3Dコラボレーション環境を提供</v>
          </cell>
          <cell r="G217" t="str">
            <v>(１)ソフトウェア利用費</v>
          </cell>
        </row>
        <row r="218">
          <cell r="A218">
            <v>227</v>
          </cell>
          <cell r="B218" t="str">
            <v>ASQUAN</v>
          </cell>
          <cell r="C218" t="str">
            <v>株式会社アークデータ研究所</v>
          </cell>
          <cell r="D218" t="str">
            <v>積算</v>
          </cell>
          <cell r="E218" t="str">
            <v>単独</v>
          </cell>
          <cell r="F218" t="str">
            <v>躯体数量計算プログラム</v>
          </cell>
          <cell r="G218" t="str">
            <v>(１)ソフトウェア利用費</v>
          </cell>
        </row>
        <row r="219">
          <cell r="A219">
            <v>228</v>
          </cell>
          <cell r="B219" t="str">
            <v>ASRES</v>
          </cell>
          <cell r="C219" t="str">
            <v>株式会社アークデータ研究所</v>
          </cell>
          <cell r="D219" t="str">
            <v>構造解析・計算・構造モデル</v>
          </cell>
          <cell r="E219" t="str">
            <v>単独</v>
          </cell>
          <cell r="F219" t="str">
            <v>弾性振動解析プレゼンテーションプログラム</v>
          </cell>
          <cell r="G219" t="str">
            <v>(１)ソフトウェア利用費</v>
          </cell>
        </row>
        <row r="220">
          <cell r="A220">
            <v>229</v>
          </cell>
          <cell r="B220" t="str">
            <v>ASDRA</v>
          </cell>
          <cell r="C220" t="str">
            <v>株式会社アークデータ研究所</v>
          </cell>
          <cell r="D220" t="str">
            <v>ビジュアライズ</v>
          </cell>
          <cell r="E220" t="str">
            <v>単独</v>
          </cell>
          <cell r="F220" t="str">
            <v>構造図作成プログラム</v>
          </cell>
          <cell r="G220" t="str">
            <v>(１)ソフトウェア利用費</v>
          </cell>
        </row>
        <row r="221">
          <cell r="A221">
            <v>230</v>
          </cell>
          <cell r="B221" t="str">
            <v>FAST ZERO</v>
          </cell>
          <cell r="C221" t="str">
            <v>株式会社ファーストクルー</v>
          </cell>
          <cell r="D221" t="str">
            <v>構造解析・計算・構造モデル</v>
          </cell>
          <cell r="E221" t="str">
            <v>単独</v>
          </cell>
          <cell r="F221" t="str">
            <v>鉄骨構造モデル作成</v>
          </cell>
          <cell r="G221" t="str">
            <v>(１)ソフトウェア利用費</v>
          </cell>
        </row>
        <row r="222">
          <cell r="A222">
            <v>231</v>
          </cell>
          <cell r="B222" t="str">
            <v>FAST ZERO for Revit</v>
          </cell>
          <cell r="C222" t="str">
            <v>株式会社ファーストクルー</v>
          </cell>
          <cell r="D222" t="str">
            <v>構造解析・計算・構造モデル</v>
          </cell>
          <cell r="E222" t="str">
            <v>拡張</v>
          </cell>
          <cell r="F222" t="str">
            <v>Revitの鉄骨構造モデルの接合部等を詳細化</v>
          </cell>
          <cell r="G222" t="str">
            <v>(１)ソフトウェア利用費</v>
          </cell>
        </row>
        <row r="223">
          <cell r="A223">
            <v>232</v>
          </cell>
          <cell r="B223" t="str">
            <v>Trimble Ri</v>
          </cell>
          <cell r="C223" t="str">
            <v>株式会社ニコン・トリンブル</v>
          </cell>
          <cell r="D223" t="str">
            <v>設計ＢＩＭ・施工ＢＩＭ本体</v>
          </cell>
          <cell r="E223" t="str">
            <v>単独</v>
          </cell>
          <cell r="F223" t="str">
            <v>BIM専用墨出し機器、レーザ、カメラ搭載 Field Link用HW</v>
          </cell>
          <cell r="G223" t="str">
            <v>(２)ソフトウェア利用関連費</v>
          </cell>
        </row>
        <row r="224">
          <cell r="A224">
            <v>233</v>
          </cell>
          <cell r="B224" t="str">
            <v>SIRBIM</v>
          </cell>
          <cell r="C224" t="str">
            <v>株式会社ソフトウェアセンター</v>
          </cell>
          <cell r="D224" t="str">
            <v>構造解析・計算・構造モデル</v>
          </cell>
          <cell r="E224" t="str">
            <v>単独</v>
          </cell>
          <cell r="F224" t="str">
            <v>構造モデル作成、設計変更に対応した差分更新可能</v>
          </cell>
          <cell r="G224" t="str">
            <v>(１)ソフトウェア利用費</v>
          </cell>
        </row>
        <row r="225">
          <cell r="A225">
            <v>234</v>
          </cell>
          <cell r="B225" t="str">
            <v>SIRBIM 連携 for Revit</v>
          </cell>
          <cell r="C225" t="str">
            <v>株式会社ソフトウェアセンター</v>
          </cell>
          <cell r="D225" t="str">
            <v>構造解析・計算・構造モデル</v>
          </cell>
          <cell r="E225" t="str">
            <v>拡張</v>
          </cell>
          <cell r="F225" t="str">
            <v>「SIRBIM」の構造モデルからRevitモデルを生成　Revitアドイン</v>
          </cell>
          <cell r="G225" t="str">
            <v>(１)ソフトウェア利用費</v>
          </cell>
        </row>
        <row r="226">
          <cell r="A226">
            <v>235</v>
          </cell>
          <cell r="B226" t="str">
            <v>SIRBIM 連携 for Archicad</v>
          </cell>
          <cell r="C226" t="str">
            <v>株式会社ソフトウェアセンター</v>
          </cell>
          <cell r="D226" t="str">
            <v>構造解析・計算・構造モデル</v>
          </cell>
          <cell r="E226" t="str">
            <v>拡張</v>
          </cell>
          <cell r="F226" t="str">
            <v>「SIRBIM」の構造モデルからArchicadモデルを生成　Archicadプラグイン</v>
          </cell>
          <cell r="G226" t="str">
            <v>(１)ソフトウェア利用費</v>
          </cell>
        </row>
        <row r="227">
          <cell r="A227">
            <v>236</v>
          </cell>
          <cell r="B227" t="str">
            <v>SLM for Archcad</v>
          </cell>
          <cell r="C227" t="str">
            <v>株式会社ソフトウェアセンター</v>
          </cell>
          <cell r="D227" t="str">
            <v>構造解析・計算・構造モデル</v>
          </cell>
          <cell r="E227" t="str">
            <v>拡張</v>
          </cell>
          <cell r="F227" t="str">
            <v>構造躯体情報を元に断面表を自動作図するプログラム  Archicadプラグイン</v>
          </cell>
          <cell r="G227" t="str">
            <v>(１)ソフトウェア利用費</v>
          </cell>
        </row>
        <row r="228">
          <cell r="A228">
            <v>237</v>
          </cell>
          <cell r="B228" t="str">
            <v>SSC-梁貫通孔設置範囲 for Revit</v>
          </cell>
          <cell r="C228" t="str">
            <v>株式会社ソフトウェアセンター</v>
          </cell>
          <cell r="D228" t="str">
            <v>構造解析・計算・構造モデル</v>
          </cell>
          <cell r="E228" t="str">
            <v>拡張</v>
          </cell>
          <cell r="F228" t="str">
            <v>構造躯体情報を元に梁の貫通孔設置可能範囲をモデル化する　Revitアドイン</v>
          </cell>
          <cell r="G228" t="str">
            <v>(１)ソフトウェア利用費</v>
          </cell>
        </row>
        <row r="229">
          <cell r="A229">
            <v>238</v>
          </cell>
          <cell r="B229" t="str">
            <v>SSC-梁貫通孔設置範囲 for Archicad</v>
          </cell>
          <cell r="C229" t="str">
            <v>株式会社ソフトウェアセンター</v>
          </cell>
          <cell r="D229" t="str">
            <v>構造解析・計算・構造モデル</v>
          </cell>
          <cell r="E229" t="str">
            <v>拡張</v>
          </cell>
          <cell r="F229" t="str">
            <v>構造躯体情報を元に梁の貫通孔設置可能範囲をモデル化する　Archicadプラグイン</v>
          </cell>
          <cell r="G229" t="str">
            <v>(１)ソフトウェア利用費</v>
          </cell>
        </row>
        <row r="230">
          <cell r="A230">
            <v>239</v>
          </cell>
          <cell r="B230" t="str">
            <v>UC for BIMcloud</v>
          </cell>
          <cell r="C230" t="str">
            <v>株式会社エスエスアイラボ</v>
          </cell>
          <cell r="D230" t="str">
            <v>クラウド環境</v>
          </cell>
          <cell r="E230" t="str">
            <v>拡張</v>
          </cell>
          <cell r="F230" t="str">
            <v>社員のスキルアップを図るため。また、情報共有が図れる。</v>
          </cell>
          <cell r="G230" t="str">
            <v>(３)ＣＤＥ環境構築・利用費</v>
          </cell>
        </row>
        <row r="231">
          <cell r="A231">
            <v>240</v>
          </cell>
          <cell r="B231" t="str">
            <v>MassPlan for ARCHICAD</v>
          </cell>
          <cell r="C231" t="str">
            <v>生活産業研究所株式会社</v>
          </cell>
          <cell r="D231" t="str">
            <v>日影、斜線、天空率等計算</v>
          </cell>
          <cell r="E231" t="str">
            <v>拡張</v>
          </cell>
          <cell r="F231" t="str">
            <v>ボリュームスタディ・面積集計アドオンシステム</v>
          </cell>
          <cell r="G231" t="str">
            <v>(１)ソフトウェア利用費</v>
          </cell>
        </row>
        <row r="232">
          <cell r="A232">
            <v>241</v>
          </cell>
          <cell r="B232" t="str">
            <v>Meta Quest 3</v>
          </cell>
          <cell r="C232" t="str">
            <v>Meta</v>
          </cell>
          <cell r="D232" t="str">
            <v>ビジュアライズ</v>
          </cell>
          <cell r="E232" t="str">
            <v>単独</v>
          </cell>
          <cell r="F232" t="str">
            <v xml:space="preserve"> ビジュアライズ 単独 BIMデータを立体表示するVRデバイス</v>
          </cell>
          <cell r="G232" t="str">
            <v>(２)ソフトウェア利用関連費</v>
          </cell>
        </row>
        <row r="233">
          <cell r="A233">
            <v>242</v>
          </cell>
          <cell r="B233" t="str">
            <v>KOLC＋（コルクプラス）</v>
          </cell>
          <cell r="C233" t="str">
            <v>株式会社コルク</v>
          </cell>
          <cell r="D233" t="str">
            <v>クラウド環境</v>
          </cell>
          <cell r="E233" t="str">
            <v>単独</v>
          </cell>
          <cell r="F233" t="str">
            <v>BIMモデルや点群をクラウド上で統合・共有・活用できるBIM統合クラウド</v>
          </cell>
          <cell r="G233" t="str">
            <v>(３)ＣＤＥ環境構築・利用費</v>
          </cell>
        </row>
        <row r="234">
          <cell r="A234">
            <v>243</v>
          </cell>
          <cell r="B234" t="str">
            <v>OpenSpace Capture</v>
          </cell>
          <cell r="C234" t="str">
            <v>Open Space Labs Japan GK</v>
          </cell>
          <cell r="D234" t="str">
            <v>チェックツール、ビューワ等</v>
          </cell>
          <cell r="E234" t="str">
            <v>単独</v>
          </cell>
          <cell r="F234" t="str">
            <v>AIエンジンで現場や施設の360°ストリートビューを自動生成。360°画像とBIMモデルとの比較機能を搭載</v>
          </cell>
          <cell r="G234" t="str">
            <v>(１)ソフトウェア利用費</v>
          </cell>
        </row>
        <row r="235">
          <cell r="A235">
            <v>244</v>
          </cell>
          <cell r="B235" t="str">
            <v>OpenSpace BIM+</v>
          </cell>
          <cell r="C235" t="str">
            <v>Open Space Labs Japan GK</v>
          </cell>
          <cell r="D235" t="str">
            <v>チェックツール、ビューワ等</v>
          </cell>
          <cell r="E235" t="str">
            <v>拡張</v>
          </cell>
          <cell r="F235" t="str">
            <v>OpenSpace Captureの拡張ツール。BIMに特化した機能群を搭載。</v>
          </cell>
          <cell r="G235" t="str">
            <v>(１)ソフトウェア利用費</v>
          </cell>
        </row>
        <row r="236">
          <cell r="A236">
            <v>245</v>
          </cell>
          <cell r="B236" t="str">
            <v>BUILDING DESIGNER</v>
          </cell>
          <cell r="C236" t="str">
            <v>ダッソー・システムズ</v>
          </cell>
          <cell r="D236" t="str">
            <v>設計ＢＩＭ・施工ＢＩＭ本体</v>
          </cell>
          <cell r="E236" t="str">
            <v>単独</v>
          </cell>
          <cell r="F236" t="str">
            <v>詳細度100から450迄のBIMデータの作成</v>
          </cell>
          <cell r="G236" t="str">
            <v>(１)ソフトウェア利用費</v>
          </cell>
        </row>
        <row r="237">
          <cell r="A237">
            <v>246</v>
          </cell>
          <cell r="B237" t="str">
            <v>BUILDING DESIGN ENGINEER</v>
          </cell>
          <cell r="C237" t="str">
            <v>ダッソー・システムズ</v>
          </cell>
          <cell r="D237" t="str">
            <v>設計ＢＩＭ・施工ＢＩＭ本体</v>
          </cell>
          <cell r="E237" t="str">
            <v>単独</v>
          </cell>
          <cell r="F237" t="str">
            <v>詳細度100から450迄のBIMデータとテンプレートの作成</v>
          </cell>
          <cell r="G237" t="str">
            <v>(１)ソフトウェア利用費</v>
          </cell>
        </row>
        <row r="238">
          <cell r="A238">
            <v>247</v>
          </cell>
          <cell r="B238" t="str">
            <v>VIRTUAL CONSTRUCTION ENGINEER</v>
          </cell>
          <cell r="C238" t="str">
            <v>ダッソー・システムズ</v>
          </cell>
          <cell r="D238" t="str">
            <v>設計ＢＩＭ・施工ＢＩＭ本体</v>
          </cell>
          <cell r="E238" t="str">
            <v>単独</v>
          </cell>
          <cell r="F238" t="str">
            <v>BIMの構造モデルを作成</v>
          </cell>
          <cell r="G238" t="str">
            <v>(１)ソフトウェア利用費</v>
          </cell>
        </row>
        <row r="239">
          <cell r="A239">
            <v>248</v>
          </cell>
          <cell r="B239" t="str">
            <v>COMPUTATIONAL DESIGNER FOR CONSTRUCTION</v>
          </cell>
          <cell r="C239" t="str">
            <v>ダッソー・システムズ</v>
          </cell>
          <cell r="D239" t="str">
            <v>設計ＢＩＭ・施工ＢＩＭ本体</v>
          </cell>
          <cell r="E239" t="str">
            <v>単独</v>
          </cell>
          <cell r="F239" t="str">
            <v>ファサードの作成などに注力したBIMモデル作成</v>
          </cell>
          <cell r="G239" t="str">
            <v>(１)ソフトウェア利用費</v>
          </cell>
        </row>
        <row r="240">
          <cell r="A240">
            <v>249</v>
          </cell>
          <cell r="B240" t="str">
            <v>VISUAL SCRIPT DESIGNER</v>
          </cell>
          <cell r="C240" t="str">
            <v>ダッソー・システムズ</v>
          </cell>
          <cell r="D240" t="str">
            <v>設計ＢＩＭ・施工ＢＩＭ本体</v>
          </cell>
          <cell r="E240" t="str">
            <v>拡張</v>
          </cell>
          <cell r="F240" t="str">
            <v>ファサードの作成などに注力したBIMモデル作成（アドオン版）</v>
          </cell>
          <cell r="G240" t="str">
            <v>(１)ソフトウェア利用費</v>
          </cell>
        </row>
        <row r="241">
          <cell r="A241">
            <v>250</v>
          </cell>
          <cell r="B241" t="str">
            <v>PROCESS ENGINEER</v>
          </cell>
          <cell r="C241" t="str">
            <v>ダッソー・システムズ</v>
          </cell>
          <cell r="D241" t="str">
            <v>設計ＢＩＭ・施工ＢＩＭ本体</v>
          </cell>
          <cell r="E241" t="str">
            <v>拡張</v>
          </cell>
          <cell r="F241" t="str">
            <v>施工工程シミュレーション</v>
          </cell>
          <cell r="G241" t="str">
            <v>(１)ソフトウェア利用費</v>
          </cell>
        </row>
        <row r="242">
          <cell r="A242">
            <v>251</v>
          </cell>
          <cell r="B242" t="str">
            <v>PROJECT PLANNER</v>
          </cell>
          <cell r="C242" t="str">
            <v>ダッソー・システムズ</v>
          </cell>
          <cell r="D242" t="str">
            <v>クラウド環境</v>
          </cell>
          <cell r="E242" t="str">
            <v>拡張</v>
          </cell>
          <cell r="F242" t="str">
            <v>BIMプロジェクトの管理</v>
          </cell>
          <cell r="G242" t="str">
            <v>(３)ＣＤＥ環境構築・利用費</v>
          </cell>
        </row>
        <row r="243">
          <cell r="A243">
            <v>252</v>
          </cell>
          <cell r="B243" t="str">
            <v>BUILDING AND CIVIL 3D MEP DESIGNER</v>
          </cell>
          <cell r="C243" t="str">
            <v>ダッソー・システムズ</v>
          </cell>
          <cell r="D243" t="str">
            <v>設計ＢＩＭ・施工ＢＩＭ本体</v>
          </cell>
          <cell r="E243" t="str">
            <v>単独</v>
          </cell>
          <cell r="F243" t="str">
            <v>MEP関連の機能を充実させたBIMモデリング</v>
          </cell>
          <cell r="G243" t="str">
            <v>(１)ソフトウェア利用費</v>
          </cell>
        </row>
        <row r="244">
          <cell r="A244">
            <v>253</v>
          </cell>
          <cell r="B244" t="str">
            <v>BUILDING AND CIVIL 3D FLUID ENGINEER</v>
          </cell>
          <cell r="C244" t="str">
            <v>ダッソー・システムズ</v>
          </cell>
          <cell r="D244" t="str">
            <v>設計ＢＩＭ・施工ＢＩＭ本体</v>
          </cell>
          <cell r="E244" t="str">
            <v>単独</v>
          </cell>
          <cell r="F244" t="str">
            <v>配管および HVAC の設計機能を充実させたBIMモデルの作成</v>
          </cell>
          <cell r="G244" t="str">
            <v>(１)ソフトウェア利用費</v>
          </cell>
        </row>
        <row r="245">
          <cell r="A245">
            <v>254</v>
          </cell>
          <cell r="B245" t="str">
            <v>BUILDING AND CIVIL 3D ELECTRICAL ENGINEER</v>
          </cell>
          <cell r="C245" t="str">
            <v>ダッソー・システムズ</v>
          </cell>
          <cell r="D245" t="str">
            <v>設計ＢＩＭ・施工ＢＩＭ本体</v>
          </cell>
          <cell r="E245" t="str">
            <v>単独</v>
          </cell>
          <cell r="F245" t="str">
            <v>MEP関連の機能を充実させたBIMモデリング　電気機能強化</v>
          </cell>
          <cell r="G245" t="str">
            <v>(１)ソフトウェア利用費</v>
          </cell>
        </row>
        <row r="246">
          <cell r="A246">
            <v>255</v>
          </cell>
          <cell r="B246" t="str">
            <v>BUILDING AND CIVIL SYSTEMS SCHEMATIC DESIGNER</v>
          </cell>
          <cell r="C246" t="str">
            <v>ダッソー・システムズ</v>
          </cell>
          <cell r="D246" t="str">
            <v>設計ＢＩＭ・施工ＢＩＭ本体</v>
          </cell>
          <cell r="E246" t="str">
            <v>拡張</v>
          </cell>
          <cell r="F246" t="str">
            <v>MEP関連の拡張機能、BIMモデルと連携する２次元図の作成</v>
          </cell>
          <cell r="G246" t="str">
            <v>(１)ソフトウェア利用費</v>
          </cell>
        </row>
        <row r="247">
          <cell r="A247">
            <v>256</v>
          </cell>
          <cell r="B247" t="str">
            <v>MULTIDISCIPLINE SCHEMATIC DESIGNER</v>
          </cell>
          <cell r="C247" t="str">
            <v>ダッソー・システムズ</v>
          </cell>
          <cell r="D247" t="str">
            <v>設計ＢＩＭ・施工ＢＩＭ本体</v>
          </cell>
          <cell r="E247" t="str">
            <v>拡張</v>
          </cell>
          <cell r="F247" t="str">
            <v>MEP関連の拡張機能、BIMモデルと連携する２次元図とレポートの作成</v>
          </cell>
          <cell r="G247" t="str">
            <v>(１)ソフトウェア利用費</v>
          </cell>
        </row>
        <row r="248">
          <cell r="A248">
            <v>257</v>
          </cell>
          <cell r="B248" t="str">
            <v>BUILDING AND CIVIL MODEL COORDINATOR</v>
          </cell>
          <cell r="C248" t="str">
            <v>ダッソー・システムズ</v>
          </cell>
          <cell r="D248" t="str">
            <v>チェックツール、ビューワ等</v>
          </cell>
          <cell r="E248" t="str">
            <v>単独</v>
          </cell>
          <cell r="F248" t="str">
            <v>BIMデータを取り込んでデータの統合や干渉チェック/レビュー</v>
          </cell>
          <cell r="G248" t="str">
            <v>(１)ソフトウェア利用費</v>
          </cell>
        </row>
        <row r="249">
          <cell r="A249">
            <v>258</v>
          </cell>
          <cell r="B249" t="str">
            <v>BUILDING AND CIVIL PRESENTER</v>
          </cell>
          <cell r="C249" t="str">
            <v>ダッソー・システムズ</v>
          </cell>
          <cell r="D249" t="str">
            <v>ビジュアライズ</v>
          </cell>
          <cell r="E249" t="str">
            <v>単独</v>
          </cell>
          <cell r="F249" t="str">
            <v>BIMデータを統合し、高度なレンダリング画像や動画を作成</v>
          </cell>
          <cell r="G249" t="str">
            <v>(１)ソフトウェア利用費</v>
          </cell>
        </row>
        <row r="250">
          <cell r="A250">
            <v>259</v>
          </cell>
          <cell r="B250" t="str">
            <v>COLLABORATIVE BUSINESS &amp; INDUSTRY INNOVATOR</v>
          </cell>
          <cell r="C250" t="str">
            <v>ダッソー・システムズ</v>
          </cell>
          <cell r="D250" t="str">
            <v>クラウド環境</v>
          </cell>
          <cell r="E250" t="str">
            <v>単独</v>
          </cell>
          <cell r="F250" t="str">
            <v>3DEXPERIENCE 製品に必須のクラウドプラットフォーム</v>
          </cell>
          <cell r="G250" t="str">
            <v>(３)ＣＤＥ環境構築・利用費</v>
          </cell>
        </row>
        <row r="251">
          <cell r="A251">
            <v>260</v>
          </cell>
          <cell r="B251" t="str">
            <v>IMMERSIVE VISUAL EXPERIENCE</v>
          </cell>
          <cell r="C251" t="str">
            <v>ダッソー・システムズ</v>
          </cell>
          <cell r="D251" t="str">
            <v>ビジュアライズ</v>
          </cell>
          <cell r="E251" t="str">
            <v>拡張</v>
          </cell>
          <cell r="F251" t="str">
            <v>VRが可能となる拡張機能</v>
          </cell>
          <cell r="G251" t="str">
            <v>(１)ソフトウェア利用費</v>
          </cell>
        </row>
        <row r="252">
          <cell r="A252">
            <v>261</v>
          </cell>
          <cell r="B252" t="str">
            <v>実寸法師３Ｄ（｢実寸法師」とのセット購入であれば補助対象）</v>
          </cell>
          <cell r="C252" t="str">
            <v>株式会社タイワ</v>
          </cell>
          <cell r="D252" t="str">
            <v>構造解析・計算・構造モデル</v>
          </cell>
          <cell r="E252" t="str">
            <v>拡張</v>
          </cell>
          <cell r="F252" t="str">
            <v>建築・構造向けBIMソフトウェア</v>
          </cell>
          <cell r="G252" t="str">
            <v>(１)ソフトウェア利用費</v>
          </cell>
        </row>
        <row r="253">
          <cell r="A253">
            <v>262</v>
          </cell>
          <cell r="B253" t="str">
            <v>Solibri Office 保守サービス</v>
          </cell>
          <cell r="C253" t="str">
            <v>Solibri Inc</v>
          </cell>
          <cell r="D253" t="str">
            <v>チェックツール、ビューワ等</v>
          </cell>
          <cell r="E253" t="str">
            <v>拡張</v>
          </cell>
          <cell r="F253" t="str">
            <v>付加要素・ライブラリ</v>
          </cell>
          <cell r="G253" t="str">
            <v>(１)ソフトウェア利用費</v>
          </cell>
        </row>
        <row r="254">
          <cell r="A254">
            <v>263</v>
          </cell>
          <cell r="B254" t="str">
            <v>コワークストレージ</v>
          </cell>
          <cell r="C254" t="str">
            <v>NTT東日本</v>
          </cell>
          <cell r="D254" t="str">
            <v>クラウド環境</v>
          </cell>
          <cell r="E254" t="str">
            <v>単独</v>
          </cell>
          <cell r="F254" t="str">
            <v>データ共有サービス</v>
          </cell>
          <cell r="G254" t="str">
            <v>(３)ＣＤＥ環境構築・利用費</v>
          </cell>
        </row>
        <row r="255">
          <cell r="A255">
            <v>264</v>
          </cell>
          <cell r="B255" t="str">
            <v>AAC</v>
          </cell>
          <cell r="C255" t="str">
            <v>Aspace株式会社</v>
          </cell>
          <cell r="D255" t="str">
            <v>構造解析・計算・構造モデル</v>
          </cell>
          <cell r="E255" t="str">
            <v>単独</v>
          </cell>
          <cell r="F255" t="str">
            <v>一貫構造計算ソフト（グリッドフリー）</v>
          </cell>
          <cell r="G255" t="str">
            <v>(１)ソフトウェア利用費</v>
          </cell>
        </row>
        <row r="256">
          <cell r="A256">
            <v>265</v>
          </cell>
          <cell r="B256" t="str">
            <v>BIMXD</v>
          </cell>
          <cell r="C256" t="str">
            <v>株式会社Nexceed</v>
          </cell>
          <cell r="D256" t="str">
            <v>クラウド環境</v>
          </cell>
          <cell r="E256" t="str">
            <v>単独</v>
          </cell>
          <cell r="F256" t="str">
            <v>BIMデータを活用したプロジェクト管理</v>
          </cell>
          <cell r="G256" t="str">
            <v>(３)ＣＤＥ環境構築・利用費</v>
          </cell>
        </row>
        <row r="257">
          <cell r="A257">
            <v>266</v>
          </cell>
          <cell r="B257" t="str">
            <v>実寸法師３Ｄアップグレード（｢実寸法師」とのセット購入、若しくは｢実寸法師」を購入済であれば補助対象）</v>
          </cell>
          <cell r="C257" t="str">
            <v>株式会社タイワ</v>
          </cell>
          <cell r="D257" t="str">
            <v>構造解析・計算・構造モデル</v>
          </cell>
          <cell r="E257" t="str">
            <v>拡張</v>
          </cell>
          <cell r="F257" t="str">
            <v>建築・構造向けBIMソフトウェアアップグレード</v>
          </cell>
          <cell r="G257" t="str">
            <v>(１)ソフトウェア利用費</v>
          </cell>
        </row>
        <row r="258">
          <cell r="A258">
            <v>267</v>
          </cell>
          <cell r="B258" t="str">
            <v>実寸法師３ＤＰｒｏアップグレード（No.261 とのセット購入、もしくは、No.261 購入済であれば補助対象）</v>
          </cell>
          <cell r="C258" t="str">
            <v>株式会社タイワ</v>
          </cell>
          <cell r="D258" t="str">
            <v>構造解析・計算・構造モデル</v>
          </cell>
          <cell r="E258" t="str">
            <v>拡張</v>
          </cell>
          <cell r="F258" t="str">
            <v>建築・構造向けBIMソフトウェア加工製作連携アップグレード</v>
          </cell>
          <cell r="G258" t="str">
            <v>(１)ソフトウェア利用費</v>
          </cell>
        </row>
        <row r="259">
          <cell r="A259">
            <v>268</v>
          </cell>
          <cell r="B259" t="str">
            <v>実寸法師3DBeamProアップグレード（No.267 とのセット購入、若しくはNo.267 を購入済であれば補助対象）</v>
          </cell>
          <cell r="C259" t="str">
            <v>株式会社タイワ</v>
          </cell>
          <cell r="D259" t="str">
            <v>構造解析・計算・構造モデル</v>
          </cell>
          <cell r="E259" t="str">
            <v>拡張</v>
          </cell>
          <cell r="F259" t="str">
            <v>建築・構造向けBIMソフトウェアNC加工製作連携アップグレード</v>
          </cell>
          <cell r="G259" t="str">
            <v>(１)ソフトウェア利用費</v>
          </cell>
        </row>
        <row r="260">
          <cell r="A260">
            <v>269</v>
          </cell>
          <cell r="B260" t="str">
            <v>実寸法師３Ｄ板情報アップグレード（No.261とのセット購入、若しくはNo.261 を購入済であれば補助対象）</v>
          </cell>
          <cell r="C260" t="str">
            <v>株式会社タイワ</v>
          </cell>
          <cell r="D260" t="str">
            <v>構造解析・計算・構造モデル</v>
          </cell>
          <cell r="E260" t="str">
            <v>拡張</v>
          </cell>
          <cell r="F260" t="str">
            <v>建築・構造向けBIMソフトウェアプレート製作連携アップグレード</v>
          </cell>
          <cell r="G260" t="str">
            <v>(１)ソフトウェア利用費</v>
          </cell>
        </row>
        <row r="261">
          <cell r="A261">
            <v>270</v>
          </cell>
          <cell r="B261" t="str">
            <v>Vizit Viewer（Exporterを導入する場合に限る）</v>
          </cell>
          <cell r="C261" t="str">
            <v>株式会社ディックス</v>
          </cell>
          <cell r="D261" t="str">
            <v>チェックツール、ビューワ等</v>
          </cell>
          <cell r="E261" t="str">
            <v>拡張</v>
          </cell>
          <cell r="F261" t="str">
            <v>BIMソフトウェアとシームレスに連動する外部ビューアソフトウェア</v>
          </cell>
          <cell r="G261" t="str">
            <v>(１)ソフトウェア利用費</v>
          </cell>
        </row>
        <row r="262">
          <cell r="A262">
            <v>271</v>
          </cell>
          <cell r="B262" t="str">
            <v>Lumion pro</v>
          </cell>
          <cell r="C262" t="str">
            <v>ACT-3D</v>
          </cell>
          <cell r="D262" t="str">
            <v>ビジュアライズ</v>
          </cell>
          <cell r="E262" t="str">
            <v>単独</v>
          </cell>
          <cell r="F262" t="str">
            <v>静止画・動画・パノラマVR制作。イメージの共有が簡単にできる。</v>
          </cell>
          <cell r="G262" t="str">
            <v>(１)ソフトウェア利用費</v>
          </cell>
        </row>
        <row r="263">
          <cell r="A263">
            <v>272</v>
          </cell>
          <cell r="B263" t="str">
            <v>Super Build／SS7 Op.積算</v>
          </cell>
          <cell r="C263" t="str">
            <v>ユニオンシステム株式会社</v>
          </cell>
          <cell r="D263" t="str">
            <v>構造解析・計算・構造モデル</v>
          </cell>
          <cell r="E263" t="str">
            <v>拡張</v>
          </cell>
          <cell r="F263" t="str">
            <v>「SS7」データの建築数量算出オプションソフト</v>
          </cell>
          <cell r="G263" t="str">
            <v>(１)ソフトウェア利用費</v>
          </cell>
        </row>
        <row r="264">
          <cell r="A264">
            <v>273</v>
          </cell>
          <cell r="B264" t="str">
            <v>Super Build／SS7 Op.RC積算</v>
          </cell>
          <cell r="C264" t="str">
            <v>ユニオンシステム株式会社</v>
          </cell>
          <cell r="D264" t="str">
            <v>構造解析・計算・構造モデル</v>
          </cell>
          <cell r="E264" t="str">
            <v>拡張</v>
          </cell>
          <cell r="F264" t="str">
            <v>「SS7」データ(RC造)の建築数量算出オプションソフト</v>
          </cell>
          <cell r="G264" t="str">
            <v>(１)ソフトウェア利用費</v>
          </cell>
        </row>
        <row r="265">
          <cell r="A265">
            <v>274</v>
          </cell>
          <cell r="B265" t="str">
            <v>Super Build／SS7 Op.S積算</v>
          </cell>
          <cell r="C265" t="str">
            <v>ユニオンシステム株式会社</v>
          </cell>
          <cell r="D265" t="str">
            <v>構造解析・計算・構造モデル</v>
          </cell>
          <cell r="E265" t="str">
            <v>拡張</v>
          </cell>
          <cell r="F265" t="str">
            <v>「SS7」データ(S造)の建築数量算出オプションソフト</v>
          </cell>
          <cell r="G265" t="str">
            <v>(１)ソフトウェア利用費</v>
          </cell>
        </row>
        <row r="266">
          <cell r="A266">
            <v>275</v>
          </cell>
          <cell r="B266" t="str">
            <v>Fuzor Virtual Design Construction</v>
          </cell>
          <cell r="C266" t="str">
            <v>創心アーキプラン</v>
          </cell>
          <cell r="D266" t="str">
            <v>チェックツール、ビューワ等</v>
          </cell>
          <cell r="E266" t="str">
            <v>単独</v>
          </cell>
          <cell r="F266" t="str">
            <v>ビジュアライズ、データ統合、ビューワー、コラボレーション、4D/5D作成</v>
          </cell>
          <cell r="G266" t="str">
            <v>(１)ソフトウェア利用費</v>
          </cell>
        </row>
        <row r="267">
          <cell r="A267">
            <v>276</v>
          </cell>
          <cell r="B267" t="str">
            <v>Fuzor Ultimate</v>
          </cell>
          <cell r="C267" t="str">
            <v>創心アーキプラン</v>
          </cell>
          <cell r="D267" t="str">
            <v>チェックツール、ビューワ等</v>
          </cell>
          <cell r="E267" t="str">
            <v>単独</v>
          </cell>
          <cell r="F267" t="str">
            <v>ビジュアライズ、データ統合、ビューワー、コラボレーション</v>
          </cell>
          <cell r="G267" t="str">
            <v>(１)ソフトウェア利用費</v>
          </cell>
        </row>
        <row r="268">
          <cell r="A268">
            <v>277</v>
          </cell>
          <cell r="B268" t="str">
            <v>Fuzor Design Synergy</v>
          </cell>
          <cell r="C268" t="str">
            <v>創心アーキプラン</v>
          </cell>
          <cell r="D268" t="str">
            <v>チェックツール、ビューワ等</v>
          </cell>
          <cell r="E268" t="str">
            <v>単独</v>
          </cell>
          <cell r="F268" t="str">
            <v>ビジュアライズ、データ統合、ビューワー</v>
          </cell>
          <cell r="G268" t="str">
            <v>(１)ソフトウェア利用費</v>
          </cell>
        </row>
        <row r="269">
          <cell r="A269">
            <v>278</v>
          </cell>
          <cell r="B269" t="str">
            <v>Fuzor BIM Solution</v>
          </cell>
          <cell r="C269" t="str">
            <v>創心アーキプラン</v>
          </cell>
          <cell r="D269" t="str">
            <v>チェックツール、ビューワ等</v>
          </cell>
          <cell r="E269" t="str">
            <v>単独</v>
          </cell>
          <cell r="F269" t="str">
            <v>ビジュアライズ、データ統合、ビューワー</v>
          </cell>
          <cell r="G269" t="str">
            <v>(１)ソフトウェア利用費</v>
          </cell>
        </row>
        <row r="270">
          <cell r="A270">
            <v>279</v>
          </cell>
          <cell r="B270" t="str">
            <v>Fuzor Lite</v>
          </cell>
          <cell r="C270" t="str">
            <v>創心アーキプラン</v>
          </cell>
          <cell r="D270" t="str">
            <v>チェックツール、ビューワ等</v>
          </cell>
          <cell r="E270" t="str">
            <v>単独</v>
          </cell>
          <cell r="F270" t="str">
            <v>ビジュアライズ、データ統合、ビューワー</v>
          </cell>
          <cell r="G270" t="str">
            <v>(１)ソフトウェア利用費</v>
          </cell>
        </row>
        <row r="271">
          <cell r="A271">
            <v>280</v>
          </cell>
          <cell r="B271" t="str">
            <v>みつもりくんdee</v>
          </cell>
          <cell r="C271" t="str">
            <v>株式会社コンプケア</v>
          </cell>
          <cell r="D271" t="str">
            <v>積算</v>
          </cell>
          <cell r="E271" t="str">
            <v>単独</v>
          </cell>
          <cell r="F271" t="str">
            <v>民間工事向け積算見積作成システム</v>
          </cell>
          <cell r="G271" t="str">
            <v>(１)ソフトウェア利用費</v>
          </cell>
        </row>
        <row r="272">
          <cell r="A272">
            <v>281</v>
          </cell>
          <cell r="B272" t="str">
            <v>V-Ray® for Revit</v>
          </cell>
          <cell r="C272" t="str">
            <v>chaos</v>
          </cell>
          <cell r="D272" t="str">
            <v>ビジュアライズ</v>
          </cell>
          <cell r="E272" t="str">
            <v>拡張</v>
          </cell>
          <cell r="F272" t="str">
            <v>CG  レンダリング</v>
          </cell>
          <cell r="G272" t="str">
            <v>(１)ソフトウェア利用費</v>
          </cell>
        </row>
        <row r="273">
          <cell r="A273">
            <v>282</v>
          </cell>
          <cell r="B273" t="str">
            <v>VDIクラウド for デジタルツイン</v>
          </cell>
          <cell r="C273" t="str">
            <v>株式会社NTTPCコミュニケーションズ</v>
          </cell>
          <cell r="D273" t="str">
            <v>クラウド環境</v>
          </cell>
          <cell r="E273" t="str">
            <v>単独</v>
          </cell>
          <cell r="F273" t="str">
            <v>高精細3次元モデルの処理・データ共有が可能なプラットフォームサービス</v>
          </cell>
          <cell r="G273" t="str">
            <v>(３)ＣＤＥ環境構築・利用費</v>
          </cell>
        </row>
        <row r="274">
          <cell r="A274">
            <v>283</v>
          </cell>
          <cell r="B274" t="str">
            <v>FlowDesigner エンタープライズ版</v>
          </cell>
          <cell r="C274" t="str">
            <v>株式会社アドバンスドナレッジ研究所</v>
          </cell>
          <cell r="D274" t="str">
            <v>環境シミュレーション・解析</v>
          </cell>
          <cell r="E274" t="str">
            <v>単独</v>
          </cell>
          <cell r="F274" t="str">
            <v>気流解析/環境シミュレーション</v>
          </cell>
          <cell r="G274" t="str">
            <v>(１)ソフトウェア利用費</v>
          </cell>
        </row>
        <row r="275">
          <cell r="A275">
            <v>284</v>
          </cell>
          <cell r="B275" t="str">
            <v>外部連携オプション</v>
          </cell>
          <cell r="C275" t="str">
            <v>株式会社アドバンスドナレッジ研究所</v>
          </cell>
          <cell r="D275" t="str">
            <v>環境シミュレーション・解析</v>
          </cell>
          <cell r="E275" t="str">
            <v>拡張</v>
          </cell>
          <cell r="F275" t="str">
            <v>FlowDesignerで制御プログラムと連携して解析を行えるオプション</v>
          </cell>
          <cell r="G275" t="str">
            <v>(１)ソフトウェア利用費</v>
          </cell>
        </row>
        <row r="276">
          <cell r="A276">
            <v>285</v>
          </cell>
          <cell r="B276" t="str">
            <v>輻射・日射・快適性指標オプション</v>
          </cell>
          <cell r="C276" t="str">
            <v>株式会社アドバンスドナレッジ研究所</v>
          </cell>
          <cell r="D276" t="str">
            <v>環境シミュレーション・解析</v>
          </cell>
          <cell r="E276" t="str">
            <v>拡張</v>
          </cell>
          <cell r="F276" t="str">
            <v>FlowDesignerで輻射・日射・快適性指標解析を行えるオプション</v>
          </cell>
          <cell r="G276" t="str">
            <v>(１)ソフトウェア利用費</v>
          </cell>
        </row>
        <row r="277">
          <cell r="A277">
            <v>286</v>
          </cell>
          <cell r="B277" t="str">
            <v>音響解析オプション</v>
          </cell>
          <cell r="C277" t="str">
            <v>株式会社アドバンスドナレッジ研究所</v>
          </cell>
          <cell r="D277" t="str">
            <v>環境シミュレーション・解析</v>
          </cell>
          <cell r="E277" t="str">
            <v>拡張</v>
          </cell>
          <cell r="F277" t="str">
            <v>FlowDesignerで音の拡がりを検討することができるオプション</v>
          </cell>
          <cell r="G277" t="str">
            <v>(１)ソフトウェア利用費</v>
          </cell>
        </row>
        <row r="278">
          <cell r="A278">
            <v>287</v>
          </cell>
          <cell r="B278" t="str">
            <v>無制限メッシュオプション</v>
          </cell>
          <cell r="C278" t="str">
            <v>株式会社アドバンスドナレッジ研究所</v>
          </cell>
          <cell r="D278" t="str">
            <v>環境シミュレーション・解析</v>
          </cell>
          <cell r="E278" t="str">
            <v>拡張</v>
          </cell>
          <cell r="F278" t="str">
            <v>FlowDesignerで1000万メッシュ以上の解析を行う際に必要となるオプション</v>
          </cell>
          <cell r="G278" t="str">
            <v>(１)ソフトウェア利用費</v>
          </cell>
        </row>
        <row r="279">
          <cell r="A279">
            <v>288</v>
          </cell>
          <cell r="B279" t="str">
            <v>Parasolid読み込みオプション</v>
          </cell>
          <cell r="C279" t="str">
            <v>株式会社アドバンスドナレッジ研究所</v>
          </cell>
          <cell r="D279" t="str">
            <v>環境シミュレーション・解析</v>
          </cell>
          <cell r="E279" t="str">
            <v>拡張</v>
          </cell>
          <cell r="F279" t="str">
            <v>FlowDesignerでParasolid形式のファイルを読み込む際に必要となるオプション</v>
          </cell>
          <cell r="G279" t="str">
            <v>(１)ソフトウェア利用費</v>
          </cell>
        </row>
        <row r="280">
          <cell r="A280">
            <v>289</v>
          </cell>
          <cell r="B280" t="str">
            <v>SolidWorks</v>
          </cell>
          <cell r="C280" t="str">
            <v>Dassault Systèmes SolidWorks Corporation</v>
          </cell>
          <cell r="D280" t="str">
            <v>設計ＢＩＭ・施工ＢＩＭ本体</v>
          </cell>
          <cell r="E280" t="str">
            <v>拡張</v>
          </cell>
          <cell r="F280" t="str">
            <v>他社BIM設計ﾃﾞｰﾀと連携し､不要なｺﾝﾎﾟｰﾈﾝﾄやﾌｨｰﾁｬｰを可能な限り除外し作図時間と材料ﾛｽを大幅に削減できます。</v>
          </cell>
          <cell r="G280" t="str">
            <v>(１)ソフトウェア利用費</v>
          </cell>
        </row>
        <row r="281">
          <cell r="A281">
            <v>290</v>
          </cell>
          <cell r="B281" t="str">
            <v>UC-win/Road</v>
          </cell>
          <cell r="C281" t="str">
            <v>株式会社フォーラムエイト</v>
          </cell>
          <cell r="D281" t="str">
            <v>環境シミュレーション・解析</v>
          </cell>
          <cell r="E281" t="str">
            <v>単独</v>
          </cell>
          <cell r="F281" t="str">
            <v>3ＤVR空間を容易に作成ができ、日照、景観など多様なシミュレーションが行える。</v>
          </cell>
          <cell r="G281" t="str">
            <v>(１)ソフトウェア利用費</v>
          </cell>
        </row>
        <row r="282">
          <cell r="A282">
            <v>291</v>
          </cell>
          <cell r="B282" t="str">
            <v>Leica BLK360</v>
          </cell>
          <cell r="C282" t="str">
            <v>ライカジオシステムズ株式会社</v>
          </cell>
          <cell r="D282" t="str">
            <v>設計ＢＩＭ・施工ＢＩＭ本体</v>
          </cell>
          <cell r="E282" t="str">
            <v>単独</v>
          </cell>
          <cell r="F282" t="str">
            <v>空間の3D点群データを作成するレーザースキャナー</v>
          </cell>
          <cell r="G282" t="str">
            <v>(２)ソフトウェア利用関連費</v>
          </cell>
        </row>
        <row r="283">
          <cell r="A283">
            <v>292</v>
          </cell>
          <cell r="B283" t="str">
            <v>すけるTON for Revit 詳細図オプション</v>
          </cell>
          <cell r="C283" t="str">
            <v>株式会社カルテック</v>
          </cell>
          <cell r="D283" t="str">
            <v>設計ＢＩＭ・施工ＢＩＭ本体</v>
          </cell>
          <cell r="E283" t="str">
            <v>拡張</v>
          </cell>
          <cell r="F283" t="str">
            <v>自動生成機能によって鉄骨の詳細部材を生成した後、それを詳細図として出力できます。</v>
          </cell>
          <cell r="G283" t="str">
            <v>(１)ソフトウェア利用費</v>
          </cell>
        </row>
        <row r="284">
          <cell r="A284">
            <v>293</v>
          </cell>
          <cell r="B284" t="str">
            <v>FILDER Cube</v>
          </cell>
          <cell r="C284" t="str">
            <v>ダイキン工業株式会社</v>
          </cell>
          <cell r="D284" t="str">
            <v>設備設計</v>
          </cell>
          <cell r="E284" t="str">
            <v>単独</v>
          </cell>
          <cell r="F284" t="str">
            <v>設備BIMモデル作成</v>
          </cell>
          <cell r="G284" t="str">
            <v>(１)ソフトウェア利用費</v>
          </cell>
        </row>
        <row r="285">
          <cell r="A285">
            <v>294</v>
          </cell>
          <cell r="B285" t="str">
            <v>BIM fan !（プレミアム会員）</v>
          </cell>
          <cell r="C285" t="str">
            <v>株式会社STUDIO55</v>
          </cell>
          <cell r="D285" t="str">
            <v>付加要素・ライブラリ等</v>
          </cell>
          <cell r="E285" t="str">
            <v>拡張</v>
          </cell>
          <cell r="F285" t="str">
            <v>Revit・ArchicadのプラグインやオリジナルBIMオブジェクトを使用できるサービス</v>
          </cell>
          <cell r="G285" t="str">
            <v>(１)ソフトウェア利用費</v>
          </cell>
        </row>
        <row r="286">
          <cell r="A286">
            <v>295</v>
          </cell>
          <cell r="B286" t="str">
            <v>smart CON planner AR GENAR Pro</v>
          </cell>
          <cell r="C286" t="str">
            <v>Global BIM</v>
          </cell>
          <cell r="D286" t="str">
            <v>ビジュアライズ</v>
          </cell>
          <cell r="E286" t="str">
            <v>単独</v>
          </cell>
          <cell r="F286" t="str">
            <v>ARの技術でBIMモデルを現風景に重ねタブレット上に投影し可視化する。</v>
          </cell>
          <cell r="G286" t="str">
            <v>(１)ソフトウェア利用費</v>
          </cell>
        </row>
        <row r="287">
          <cell r="A287">
            <v>298</v>
          </cell>
          <cell r="B287" t="str">
            <v>CAD用添景データ DATA STATION(No.396と同時利用に限る)</v>
          </cell>
          <cell r="C287" t="str">
            <v>福井コンピュータアーキテクト株式会社</v>
          </cell>
          <cell r="D287" t="str">
            <v>付加要素・ライブラリ等</v>
          </cell>
          <cell r="E287" t="str">
            <v>拡張</v>
          </cell>
          <cell r="F287" t="str">
            <v>建材・設備　３Dカタログ</v>
          </cell>
          <cell r="G287" t="str">
            <v>(１)ソフトウェア利用費</v>
          </cell>
        </row>
        <row r="288">
          <cell r="A288">
            <v>299</v>
          </cell>
          <cell r="B288" t="str">
            <v>データ共有サービスARCHITREND Drive(No. 396と同時利用に限る)</v>
          </cell>
          <cell r="C288" t="str">
            <v>福井コンピュータアーキテクト株式会社</v>
          </cell>
          <cell r="D288" t="str">
            <v>付加要素・ライブラリ等</v>
          </cell>
          <cell r="E288" t="str">
            <v>拡張</v>
          </cell>
          <cell r="F288" t="str">
            <v>建材・設備　３Dカタログ</v>
          </cell>
          <cell r="G288" t="str">
            <v>(１)ソフトウェア利用費</v>
          </cell>
        </row>
        <row r="289">
          <cell r="A289">
            <v>300</v>
          </cell>
          <cell r="B289" t="str">
            <v>BIM 360 Docs</v>
          </cell>
          <cell r="C289" t="str">
            <v>Autodesk</v>
          </cell>
          <cell r="D289" t="str">
            <v>クラウド環境</v>
          </cell>
          <cell r="E289" t="str">
            <v>単独</v>
          </cell>
          <cell r="F289" t="str">
            <v>BIM連携　建設ドキュメント管理ソフトウェア</v>
          </cell>
          <cell r="G289" t="str">
            <v>(３)ＣＤＥ環境構築・利用費</v>
          </cell>
        </row>
        <row r="290">
          <cell r="A290">
            <v>301</v>
          </cell>
          <cell r="B290" t="str">
            <v>BIM 360 Design</v>
          </cell>
          <cell r="C290" t="str">
            <v>Autodesk</v>
          </cell>
          <cell r="D290" t="str">
            <v>クラウド環境</v>
          </cell>
          <cell r="E290" t="str">
            <v>単独</v>
          </cell>
          <cell r="F290" t="str">
            <v>BIM連携　設計コラボレーションソフトウェア</v>
          </cell>
          <cell r="G290" t="str">
            <v>(３)ＣＤＥ環境構築・利用費</v>
          </cell>
        </row>
        <row r="291">
          <cell r="A291">
            <v>302</v>
          </cell>
          <cell r="B291" t="str">
            <v>BIM 360 Coordinate</v>
          </cell>
          <cell r="C291" t="str">
            <v>Autodesk</v>
          </cell>
          <cell r="D291" t="str">
            <v>クラウド環境</v>
          </cell>
          <cell r="E291" t="str">
            <v>単独</v>
          </cell>
          <cell r="F291" t="str">
            <v>BIM連携　コラボレーションソフトウェア</v>
          </cell>
          <cell r="G291" t="str">
            <v>(３)ＣＤＥ環境構築・利用費</v>
          </cell>
        </row>
        <row r="292">
          <cell r="A292">
            <v>303</v>
          </cell>
          <cell r="B292" t="str">
            <v>BIM 360 Build</v>
          </cell>
          <cell r="C292" t="str">
            <v>Autodesk</v>
          </cell>
          <cell r="D292" t="str">
            <v>クラウド環境</v>
          </cell>
          <cell r="E292" t="str">
            <v>単独</v>
          </cell>
          <cell r="F292" t="str">
            <v>BIM連携　施工管理ソフトウェア</v>
          </cell>
          <cell r="G292" t="str">
            <v>(３)ＣＤＥ環境構築・利用費</v>
          </cell>
        </row>
        <row r="293">
          <cell r="A293">
            <v>304</v>
          </cell>
          <cell r="B293" t="str">
            <v>S+BIM（ビューア）</v>
          </cell>
          <cell r="C293" t="str">
            <v>スパイダープラス株式会社</v>
          </cell>
          <cell r="D293" t="str">
            <v>チェックツール、ビューワ等</v>
          </cell>
          <cell r="E293" t="str">
            <v>単独</v>
          </cell>
          <cell r="F293" t="str">
            <v>クラウドBIMビューア</v>
          </cell>
          <cell r="G293" t="str">
            <v>(１)ソフトウェア利用費</v>
          </cell>
        </row>
        <row r="294">
          <cell r="A294">
            <v>305</v>
          </cell>
          <cell r="B294" t="str">
            <v>Archicad Collaborate Subscription</v>
          </cell>
          <cell r="C294" t="str">
            <v>グラフィソフトジャパン株式会社</v>
          </cell>
          <cell r="D294" t="str">
            <v>設計ＢＩＭ・施工ＢＩＭ本体</v>
          </cell>
          <cell r="E294" t="str">
            <v>拡張</v>
          </cell>
          <cell r="F294" t="str">
            <v>BIMソフトウェア、BIMプロジェクト情報のコラボレーションツール</v>
          </cell>
          <cell r="G294" t="str">
            <v>(１)ソフトウェア利用費</v>
          </cell>
        </row>
        <row r="295">
          <cell r="A295">
            <v>306</v>
          </cell>
          <cell r="B295" t="str">
            <v>BIM sustaina for Energy (Professional)</v>
          </cell>
          <cell r="C295" t="str">
            <v>株式会社one building</v>
          </cell>
          <cell r="D295" t="str">
            <v>クラウド環境</v>
          </cell>
          <cell r="E295" t="str">
            <v>拡張</v>
          </cell>
          <cell r="F295" t="str">
            <v>Revitから抽出したデータを用いて熱負荷計算・省エネ計算等を行う</v>
          </cell>
          <cell r="G295" t="str">
            <v>(３)ＣＤＥ環境構築・利用費</v>
          </cell>
        </row>
        <row r="296">
          <cell r="A296">
            <v>307</v>
          </cell>
          <cell r="B296" t="str">
            <v>BIM sustaina for Energy (Professional)  Sync</v>
          </cell>
          <cell r="C296" t="str">
            <v>株式会社one building</v>
          </cell>
          <cell r="D296" t="str">
            <v>付加要素・ライブラリ等</v>
          </cell>
          <cell r="E296" t="str">
            <v>拡張</v>
          </cell>
          <cell r="F296" t="str">
            <v>Revitから省エネ計算に用いるデータ連携を行う</v>
          </cell>
          <cell r="G296" t="str">
            <v>(１)ソフトウェア利用費</v>
          </cell>
        </row>
        <row r="297">
          <cell r="A297">
            <v>308</v>
          </cell>
          <cell r="B297" t="str">
            <v>AReX-Style　AX-Starter Collection</v>
          </cell>
          <cell r="C297" t="str">
            <v>株式会社ビム・アーキテクツ</v>
          </cell>
          <cell r="D297" t="str">
            <v>設計ＢＩＭ・施工ＢＩＭ本体</v>
          </cell>
          <cell r="E297" t="str">
            <v>拡張</v>
          </cell>
          <cell r="F297" t="str">
            <v>Revitの拡張機能で基本設計のBIM業務及びFamily活用を支援する</v>
          </cell>
          <cell r="G297" t="str">
            <v>(１)ソフトウェア利用費</v>
          </cell>
        </row>
        <row r="298">
          <cell r="A298">
            <v>309</v>
          </cell>
          <cell r="B298" t="str">
            <v>AReX-Style　AX-Design  Collection</v>
          </cell>
          <cell r="C298" t="str">
            <v>株式会社ビム・アーキテクツ</v>
          </cell>
          <cell r="D298" t="str">
            <v>設計ＢＩＭ・施工ＢＩＭ本体</v>
          </cell>
          <cell r="E298" t="str">
            <v>拡張</v>
          </cell>
          <cell r="F298" t="str">
            <v>Revitの拡張機能で基本〜実施設計のBIM業務及びFamily活用を支援する</v>
          </cell>
          <cell r="G298" t="str">
            <v>(１)ソフトウェア利用費</v>
          </cell>
        </row>
        <row r="299">
          <cell r="A299">
            <v>310</v>
          </cell>
          <cell r="B299" t="str">
            <v>AReX-Style　AX-SC  Collection</v>
          </cell>
          <cell r="C299" t="str">
            <v>株式会社ビム・アーキテクツ</v>
          </cell>
          <cell r="D299" t="str">
            <v>設計ＢＩＭ・施工ＢＩＭ本体</v>
          </cell>
          <cell r="E299" t="str">
            <v>拡張</v>
          </cell>
          <cell r="F299" t="str">
            <v>Revitの拡張機能で生産設計・施工のBIM業務及びFamily活用を支援する</v>
          </cell>
          <cell r="G299" t="str">
            <v>(１)ソフトウェア利用費</v>
          </cell>
        </row>
        <row r="300">
          <cell r="A300">
            <v>311</v>
          </cell>
          <cell r="B300" t="str">
            <v>AReX-Style　AX-Manage   Collection</v>
          </cell>
          <cell r="C300" t="str">
            <v>株式会社ビム・アーキテクツ</v>
          </cell>
          <cell r="D300" t="str">
            <v>設計ＢＩＭ・施工ＢＩＭ本体</v>
          </cell>
          <cell r="E300" t="str">
            <v>拡張</v>
          </cell>
          <cell r="F300" t="str">
            <v>Revitの拡張機能で建設ライフサイクルのBIM業務を支援する</v>
          </cell>
          <cell r="G300" t="str">
            <v>(１)ソフトウェア利用費</v>
          </cell>
        </row>
        <row r="301">
          <cell r="A301">
            <v>312</v>
          </cell>
          <cell r="B301" t="str">
            <v>AReX-Style　AX-Family</v>
          </cell>
          <cell r="C301" t="str">
            <v>株式会社ビム・アーキテクツ</v>
          </cell>
          <cell r="D301" t="str">
            <v>付加要素・ライブラリ等</v>
          </cell>
          <cell r="E301" t="str">
            <v>拡張</v>
          </cell>
          <cell r="F301" t="str">
            <v>Revitの拡張機能でFamilyのライブラリ及び作成・管理業務を支援する</v>
          </cell>
          <cell r="G301" t="str">
            <v>(１)ソフトウェア利用費</v>
          </cell>
        </row>
        <row r="302">
          <cell r="A302">
            <v>313</v>
          </cell>
          <cell r="B302" t="str">
            <v>AReX-Style　AX-Planner</v>
          </cell>
          <cell r="C302" t="str">
            <v>株式会社ビム・アーキテクツ</v>
          </cell>
          <cell r="D302" t="str">
            <v>設計ＢＩＭ・施工ＢＩＭ本体</v>
          </cell>
          <cell r="E302" t="str">
            <v>拡張</v>
          </cell>
          <cell r="F302" t="str">
            <v>Revitの拡張機能で基本設計のBIM業務を支援する</v>
          </cell>
          <cell r="G302" t="str">
            <v>(１)ソフトウェア利用費</v>
          </cell>
        </row>
        <row r="303">
          <cell r="A303">
            <v>314</v>
          </cell>
          <cell r="B303" t="str">
            <v>AReX-Style　AX-DD</v>
          </cell>
          <cell r="C303" t="str">
            <v>株式会社ビム・アーキテクツ</v>
          </cell>
          <cell r="D303" t="str">
            <v>設計ＢＩＭ・施工ＢＩＭ本体</v>
          </cell>
          <cell r="E303" t="str">
            <v>拡張</v>
          </cell>
          <cell r="F303" t="str">
            <v>Revitの拡張機能で基本〜実施設計のBIM業務を支援する</v>
          </cell>
          <cell r="G303" t="str">
            <v>(１)ソフトウェア利用費</v>
          </cell>
        </row>
        <row r="304">
          <cell r="A304">
            <v>315</v>
          </cell>
          <cell r="B304" t="str">
            <v>AReX-Style　AX-ST</v>
          </cell>
          <cell r="C304" t="str">
            <v>株式会社ビム・アーキテクツ</v>
          </cell>
          <cell r="D304" t="str">
            <v>構造解析・計算・構造モデル</v>
          </cell>
          <cell r="E304" t="str">
            <v>拡張</v>
          </cell>
          <cell r="F304" t="str">
            <v>Revitの拡張機能で構造設計のBIM業務を支援する</v>
          </cell>
          <cell r="G304" t="str">
            <v>(１)ソフトウェア利用費</v>
          </cell>
        </row>
        <row r="305">
          <cell r="A305">
            <v>316</v>
          </cell>
          <cell r="B305" t="str">
            <v>AReX-Style　AX-CM</v>
          </cell>
          <cell r="C305" t="str">
            <v>株式会社ビム・アーキテクツ</v>
          </cell>
          <cell r="D305" t="str">
            <v>設計ＢＩＭ・施工ＢＩＭ本体</v>
          </cell>
          <cell r="E305" t="str">
            <v>拡張</v>
          </cell>
          <cell r="F305" t="str">
            <v>Revitの拡張機能で生産設計・施工のBIM業務を支援する</v>
          </cell>
          <cell r="G305" t="str">
            <v>(１)ソフトウェア利用費</v>
          </cell>
        </row>
        <row r="306">
          <cell r="A306">
            <v>317</v>
          </cell>
          <cell r="B306" t="str">
            <v>AReX-Style　AX-Cost</v>
          </cell>
          <cell r="C306" t="str">
            <v>株式会社ビム・アーキテクツ</v>
          </cell>
          <cell r="D306" t="str">
            <v>積算</v>
          </cell>
          <cell r="E306" t="str">
            <v>拡張</v>
          </cell>
          <cell r="F306" t="str">
            <v>Revitの拡張機能でBIMモデルからの数量算出とコスト算出を支援する</v>
          </cell>
          <cell r="G306" t="str">
            <v>(１)ソフトウェア利用費</v>
          </cell>
        </row>
        <row r="307">
          <cell r="A307">
            <v>318</v>
          </cell>
          <cell r="B307" t="str">
            <v>AReX-Style　AX-FM</v>
          </cell>
          <cell r="C307" t="str">
            <v>株式会社ビム・アーキテクツ</v>
          </cell>
          <cell r="D307" t="str">
            <v>維持管理</v>
          </cell>
          <cell r="E307" t="str">
            <v>拡張</v>
          </cell>
          <cell r="F307" t="str">
            <v>Revitの拡張機能でBIMモデルとExcelを連携して維持管理BIMを支援する</v>
          </cell>
          <cell r="G307" t="str">
            <v>(１)ソフトウェア利用費</v>
          </cell>
        </row>
        <row r="308">
          <cell r="A308">
            <v>319</v>
          </cell>
          <cell r="B308" t="str">
            <v>AReX-Style　AX-DM</v>
          </cell>
          <cell r="C308" t="str">
            <v>株式会社ビム・アーキテクツ</v>
          </cell>
          <cell r="D308" t="str">
            <v>付加要素・ライブラリ等</v>
          </cell>
          <cell r="E308" t="str">
            <v>拡張</v>
          </cell>
          <cell r="F308" t="str">
            <v>Revitの拡張機能でBIMモデルのデータ管理と運用を支援する</v>
          </cell>
          <cell r="G308" t="str">
            <v>(１)ソフトウェア利用費</v>
          </cell>
        </row>
        <row r="309">
          <cell r="A309">
            <v>320</v>
          </cell>
          <cell r="B309" t="str">
            <v>TP-Rlink</v>
          </cell>
          <cell r="C309" t="str">
            <v>株式会社コミュニケーションシステム</v>
          </cell>
          <cell r="D309" t="str">
            <v>日影、斜線、天空率等計算</v>
          </cell>
          <cell r="E309" t="str">
            <v>拡張</v>
          </cell>
          <cell r="F309" t="str">
            <v>Revit上で、逆斜線・逆日影ボリュームスタディ、日影計算、天空率計算を可能にしするソフト</v>
          </cell>
          <cell r="G309" t="str">
            <v>(１)ソフトウェア利用費</v>
          </cell>
        </row>
        <row r="310">
          <cell r="A310">
            <v>321</v>
          </cell>
          <cell r="B310" t="str">
            <v>Cyclone RESISTER 360 PLUS</v>
          </cell>
          <cell r="C310" t="str">
            <v>ライカジオシステムズ株式会社</v>
          </cell>
          <cell r="D310" t="str">
            <v>チェックツール、ビューワ等</v>
          </cell>
          <cell r="E310" t="str">
            <v>単独</v>
          </cell>
          <cell r="F310" t="str">
            <v>3D点群データ合成処理ソフト</v>
          </cell>
          <cell r="G310" t="str">
            <v>(１)ソフトウェア利用費</v>
          </cell>
        </row>
        <row r="311">
          <cell r="A311">
            <v>322</v>
          </cell>
          <cell r="B311" t="str">
            <v>GyroEye データコンバータ</v>
          </cell>
          <cell r="C311" t="str">
            <v>株式会社インフォマティクス</v>
          </cell>
          <cell r="D311" t="str">
            <v>ビジュアライズ</v>
          </cell>
          <cell r="E311" t="str">
            <v>単独</v>
          </cell>
          <cell r="F311" t="str">
            <v>2D CAD/3D BIMモデル等をAR/MRで現場投影可能なモデルに変換</v>
          </cell>
          <cell r="G311" t="str">
            <v>(１)ソフトウェア利用費</v>
          </cell>
        </row>
        <row r="312">
          <cell r="A312">
            <v>323</v>
          </cell>
          <cell r="B312" t="str">
            <v>GyroEye データコンバータ保守</v>
          </cell>
          <cell r="C312" t="str">
            <v>株式会社インフォマティクス</v>
          </cell>
          <cell r="D312" t="str">
            <v>ビジュアライズ</v>
          </cell>
          <cell r="E312" t="str">
            <v>拡張</v>
          </cell>
          <cell r="F312" t="str">
            <v>GyroEye データコンバータのバージョンアップ/サポート</v>
          </cell>
          <cell r="G312" t="str">
            <v>(２)ソフトウェア利用関連費</v>
          </cell>
        </row>
        <row r="313">
          <cell r="A313">
            <v>324</v>
          </cell>
          <cell r="B313" t="str">
            <v>GyroEye CMS 年間利用料</v>
          </cell>
          <cell r="C313" t="str">
            <v>株式会社インフォマティクス</v>
          </cell>
          <cell r="D313" t="str">
            <v>クラウド環境</v>
          </cell>
          <cell r="E313" t="str">
            <v>拡張</v>
          </cell>
          <cell r="F313" t="str">
            <v>AR/MRモデルの共有、ビューワへの配信環境</v>
          </cell>
          <cell r="G313" t="str">
            <v>(３)ＣＤＥ環境構築・利用費</v>
          </cell>
        </row>
        <row r="314">
          <cell r="A314">
            <v>325</v>
          </cell>
          <cell r="B314" t="str">
            <v>GyroEye Holoビューワ（HoloLens 2用アプリ)</v>
          </cell>
          <cell r="C314" t="str">
            <v>株式会社インフォマティクス</v>
          </cell>
          <cell r="D314" t="str">
            <v>チェックツール、ビューワ等</v>
          </cell>
          <cell r="E314" t="str">
            <v>拡張</v>
          </cell>
          <cell r="F314" t="str">
            <v>2D施工図/3D設計モデル等のAR/MR現場実寸投影　合意形成/納まり検討等</v>
          </cell>
          <cell r="G314" t="str">
            <v>(１)ソフトウェア利用費</v>
          </cell>
        </row>
        <row r="315">
          <cell r="A315">
            <v>326</v>
          </cell>
          <cell r="B315" t="str">
            <v>GyroEye インサート 次年度保守</v>
          </cell>
          <cell r="C315" t="str">
            <v>株式会社インフォマティクス</v>
          </cell>
          <cell r="D315" t="str">
            <v>チェックツール、ビューワ等</v>
          </cell>
          <cell r="E315" t="str">
            <v>拡張</v>
          </cell>
          <cell r="F315" t="str">
            <v>GyroEye インサートのバージョンアップ/サポート</v>
          </cell>
          <cell r="G315" t="str">
            <v>(２)ソフトウェア利用関連費</v>
          </cell>
        </row>
        <row r="316">
          <cell r="A316">
            <v>327</v>
          </cell>
          <cell r="B316" t="str">
            <v>DatuBIM</v>
          </cell>
          <cell r="C316" t="str">
            <v xml:space="preserve">Datumate Ltd. </v>
          </cell>
          <cell r="D316" t="str">
            <v>チェックツール、ビューワ等</v>
          </cell>
          <cell r="E316" t="str">
            <v>単独</v>
          </cell>
          <cell r="F316" t="str">
            <v>ドローン撮影画像を３次元化するクラウドサービス。BIMデータをインポートして重ねて表示</v>
          </cell>
          <cell r="G316" t="str">
            <v>(１)ソフトウェア利用費</v>
          </cell>
        </row>
        <row r="317">
          <cell r="A317">
            <v>328</v>
          </cell>
          <cell r="B317" t="str">
            <v>GyroEye Webデータコンバータ</v>
          </cell>
          <cell r="C317" t="str">
            <v>株式会社インフォマティクス</v>
          </cell>
          <cell r="D317" t="str">
            <v>ビジュアライズ</v>
          </cell>
          <cell r="E317" t="str">
            <v>単独</v>
          </cell>
          <cell r="F317" t="str">
            <v>2D CAD/3D BIMモデル/RebroインサートポイントをAR/MRで現場投影可能なモデルに変換/デバイスへの配布管理</v>
          </cell>
          <cell r="G317" t="str">
            <v>(１)ソフトウェア利用費</v>
          </cell>
        </row>
        <row r="318">
          <cell r="A318">
            <v>329</v>
          </cell>
          <cell r="B318" t="str">
            <v>GyroEye ビューワ(HoloLens 2用アプリ)</v>
          </cell>
          <cell r="C318" t="str">
            <v>株式会社インフォマティクス</v>
          </cell>
          <cell r="D318" t="str">
            <v>チェックツール、ビューワ等</v>
          </cell>
          <cell r="E318" t="str">
            <v>拡張</v>
          </cell>
          <cell r="F318" t="str">
            <v>2D施工図/3D設計モデル等のAR/MR現場実寸投影　合意形成/納まり検討等</v>
          </cell>
          <cell r="G318" t="str">
            <v>(１)ソフトウェア利用費</v>
          </cell>
        </row>
        <row r="319">
          <cell r="A319">
            <v>330</v>
          </cell>
          <cell r="B319" t="str">
            <v>Volumeパック（No.88ADS-BT+No.240MassPlan+No.124求積ツールのセット）</v>
          </cell>
          <cell r="C319" t="str">
            <v>生活産業研究所株式会社</v>
          </cell>
          <cell r="D319" t="str">
            <v>日影、斜線、天空率等計算</v>
          </cell>
          <cell r="E319" t="str">
            <v>拡張</v>
          </cell>
          <cell r="F319" t="str">
            <v>ADS-BT（No.88)、MassPlan(No.240)、求積ツール(No.124）のボリュームパック</v>
          </cell>
          <cell r="G319" t="str">
            <v>(１)ソフトウェア利用費</v>
          </cell>
        </row>
        <row r="320">
          <cell r="A320">
            <v>331</v>
          </cell>
          <cell r="B320" t="str">
            <v>Azure Virtual Desktop</v>
          </cell>
          <cell r="C320" t="str">
            <v>Microsoft</v>
          </cell>
          <cell r="D320" t="str">
            <v>クラウド環境</v>
          </cell>
          <cell r="E320" t="str">
            <v>拡張</v>
          </cell>
          <cell r="F320" t="str">
            <v>Microsoft Azure（パブリッククラウド）上のVDI（仮想マシン）でBIMソフトウェアを利用可能</v>
          </cell>
          <cell r="G320" t="str">
            <v>(３)ＣＤＥ環境構築・利用費</v>
          </cell>
        </row>
        <row r="321">
          <cell r="A321">
            <v>332</v>
          </cell>
          <cell r="B321" t="str">
            <v>ホームズ君　構造EX</v>
          </cell>
          <cell r="C321" t="str">
            <v>株式会社インテグラル</v>
          </cell>
          <cell r="D321" t="str">
            <v>構造解析・計算・構造モデル</v>
          </cell>
          <cell r="E321" t="str">
            <v>拡張</v>
          </cell>
          <cell r="F321" t="str">
            <v>建築基準法仕様規定、耐震等級判定、許容応力度計算、構造図、確認申請</v>
          </cell>
          <cell r="G321" t="str">
            <v>(１)ソフトウェア利用費</v>
          </cell>
        </row>
        <row r="322">
          <cell r="A322">
            <v>333</v>
          </cell>
          <cell r="B322" t="str">
            <v>AI Structure</v>
          </cell>
          <cell r="C322" t="str">
            <v>株式会社U'sFactory</v>
          </cell>
          <cell r="D322" t="str">
            <v>構造解析・計算・構造モデル</v>
          </cell>
          <cell r="E322" t="str">
            <v>単独</v>
          </cell>
          <cell r="F322" t="str">
            <v>建築構造図面の部材リストをAIで自動解析（解析結果の利用にはBI Structureが必要）</v>
          </cell>
          <cell r="G322" t="str">
            <v>(１)ソフトウェア利用費</v>
          </cell>
        </row>
        <row r="323">
          <cell r="A323">
            <v>334</v>
          </cell>
          <cell r="B323" t="str">
            <v>BI Structure</v>
          </cell>
          <cell r="C323" t="str">
            <v>株式会社U'sFactory</v>
          </cell>
          <cell r="D323" t="str">
            <v>構造解析・計算・構造モデル</v>
          </cell>
          <cell r="E323" t="str">
            <v>拡張</v>
          </cell>
          <cell r="F323" t="str">
            <v>構造モデルの作成</v>
          </cell>
          <cell r="G323" t="str">
            <v>(１)ソフトウェア利用費</v>
          </cell>
        </row>
        <row r="324">
          <cell r="A324">
            <v>335</v>
          </cell>
          <cell r="B324" t="str">
            <v>Import BI Structure for Archicad</v>
          </cell>
          <cell r="C324" t="str">
            <v>株式会社U'sFactory</v>
          </cell>
          <cell r="D324" t="str">
            <v>構造解析・計算・構造モデル</v>
          </cell>
          <cell r="E324" t="str">
            <v>拡張</v>
          </cell>
          <cell r="F324" t="str">
            <v>BI Structureで作成した構造モデルからArchicadモデルを作成</v>
          </cell>
          <cell r="G324" t="str">
            <v>(１)ソフトウェア利用費</v>
          </cell>
        </row>
        <row r="325">
          <cell r="A325">
            <v>336</v>
          </cell>
          <cell r="B325" t="str">
            <v>BIMcloud SaaS 1ヶ月</v>
          </cell>
          <cell r="C325" t="str">
            <v>グラフィソフトジャパン株式会社</v>
          </cell>
          <cell r="D325" t="str">
            <v>クラウド環境</v>
          </cell>
          <cell r="E325" t="str">
            <v>単独</v>
          </cell>
          <cell r="F325" t="str">
            <v>BIMプロジェクトプラットフォーム(共通データ環境)</v>
          </cell>
          <cell r="G325" t="str">
            <v>(３)ＣＤＥ環境構築・利用費</v>
          </cell>
        </row>
        <row r="326">
          <cell r="A326">
            <v>337</v>
          </cell>
          <cell r="B326" t="str">
            <v>MREAL S1</v>
          </cell>
          <cell r="C326" t="str">
            <v>キヤノン株式会社</v>
          </cell>
          <cell r="D326" t="str">
            <v>ビジュアライズ</v>
          </cell>
          <cell r="E326" t="str">
            <v>単独</v>
          </cell>
          <cell r="F326" t="str">
            <v>BIMモデルを立体表示するMRヘッドマウントディスプレイ</v>
          </cell>
          <cell r="G326" t="str">
            <v>(２)ソフトウェア利用関連費</v>
          </cell>
        </row>
        <row r="327">
          <cell r="A327">
            <v>338</v>
          </cell>
          <cell r="B327" t="str">
            <v>MREAL X1</v>
          </cell>
          <cell r="C327" t="str">
            <v>キヤノン株式会社</v>
          </cell>
          <cell r="D327" t="str">
            <v>ビジュアライズ</v>
          </cell>
          <cell r="E327" t="str">
            <v>単独</v>
          </cell>
          <cell r="F327" t="str">
            <v>BIMモデルを立体表示するMRヘッドマウントディスプレイ</v>
          </cell>
          <cell r="G327" t="str">
            <v>(２)ソフトウェア利用関連費</v>
          </cell>
        </row>
        <row r="328">
          <cell r="A328">
            <v>339</v>
          </cell>
          <cell r="B328" t="str">
            <v>MRP CORE FOR HMD LC</v>
          </cell>
          <cell r="C328" t="str">
            <v>キヤノン株式会社</v>
          </cell>
          <cell r="D328" t="str">
            <v>ビジュアライズ</v>
          </cell>
          <cell r="E328" t="str">
            <v>単独</v>
          </cell>
          <cell r="F328" t="str">
            <v>CGと現実空間の位置合わせ等のMR基本機能ソフト</v>
          </cell>
          <cell r="G328" t="str">
            <v>(１)ソフトウェア利用費</v>
          </cell>
        </row>
        <row r="329">
          <cell r="A329">
            <v>340</v>
          </cell>
          <cell r="B329" t="str">
            <v>MRP CORE FOR HMD LTLC</v>
          </cell>
          <cell r="C329" t="str">
            <v>キヤノン株式会社</v>
          </cell>
          <cell r="D329" t="str">
            <v>ビジュアライズ</v>
          </cell>
          <cell r="E329" t="str">
            <v>単独</v>
          </cell>
          <cell r="F329" t="str">
            <v>CGと現実空間の位置合わせ等のMR基本機能ソフト長期利用</v>
          </cell>
          <cell r="G329" t="str">
            <v>(１)ソフトウェア利用費</v>
          </cell>
        </row>
        <row r="330">
          <cell r="A330">
            <v>341</v>
          </cell>
          <cell r="B330" t="str">
            <v>MRP COLOR MASKING LC</v>
          </cell>
          <cell r="C330" t="str">
            <v>キヤノン株式会社</v>
          </cell>
          <cell r="D330" t="str">
            <v>ビジュアライズ</v>
          </cell>
          <cell r="E330" t="str">
            <v>拡張</v>
          </cell>
          <cell r="F330" t="str">
            <v>MRの仮想空間で手を表示する拡張機能ソフト</v>
          </cell>
          <cell r="G330" t="str">
            <v>(１)ソフトウェア利用費</v>
          </cell>
        </row>
        <row r="331">
          <cell r="A331">
            <v>342</v>
          </cell>
          <cell r="B331" t="str">
            <v>MRP COLOR MASKING LTLC</v>
          </cell>
          <cell r="C331" t="str">
            <v>キヤノン株式会社</v>
          </cell>
          <cell r="D331" t="str">
            <v>ビジュアライズ</v>
          </cell>
          <cell r="E331" t="str">
            <v>拡張</v>
          </cell>
          <cell r="F331" t="str">
            <v>MRの仮想空間で手を表示する拡張機能ソフト長期利用</v>
          </cell>
          <cell r="G331" t="str">
            <v>(１)ソフトウェア利用費</v>
          </cell>
        </row>
        <row r="332">
          <cell r="A332">
            <v>343</v>
          </cell>
          <cell r="B332" t="str">
            <v>MRP TARGET LC</v>
          </cell>
          <cell r="C332" t="str">
            <v>キヤノン株式会社</v>
          </cell>
          <cell r="D332" t="str">
            <v>ビジュアライズ</v>
          </cell>
          <cell r="E332" t="str">
            <v>拡張</v>
          </cell>
          <cell r="F332" t="str">
            <v>MRの仮想空間で現実物にCGを重畳する拡張機能ソフト</v>
          </cell>
          <cell r="G332" t="str">
            <v>(１)ソフトウェア利用費</v>
          </cell>
        </row>
        <row r="333">
          <cell r="A333">
            <v>344</v>
          </cell>
          <cell r="B333" t="str">
            <v>MRP TARGET LTLC</v>
          </cell>
          <cell r="C333" t="str">
            <v>キヤノン株式会社</v>
          </cell>
          <cell r="D333" t="str">
            <v>ビジュアライズ</v>
          </cell>
          <cell r="E333" t="str">
            <v>拡張</v>
          </cell>
          <cell r="F333" t="str">
            <v>MRの仮想空間で現実物にCGを重畳する拡張機能ソフト長期利用</v>
          </cell>
          <cell r="G333" t="str">
            <v>(１)ソフトウェア利用費</v>
          </cell>
        </row>
        <row r="334">
          <cell r="A334">
            <v>345</v>
          </cell>
          <cell r="B334" t="str">
            <v>MREAL Visualizer LC</v>
          </cell>
          <cell r="C334" t="str">
            <v>キヤノン株式会社</v>
          </cell>
          <cell r="D334" t="str">
            <v>チェックツール、ビューワ等</v>
          </cell>
          <cell r="E334" t="str">
            <v>単独</v>
          </cell>
          <cell r="F334" t="str">
            <v>MRPと連携しBIMモデルをMR用にCG描画するビューワ</v>
          </cell>
          <cell r="G334" t="str">
            <v>(１)ソフトウェア利用費</v>
          </cell>
        </row>
        <row r="335">
          <cell r="A335">
            <v>346</v>
          </cell>
          <cell r="B335" t="str">
            <v>MREAL Visualizer  LTLC</v>
          </cell>
          <cell r="C335" t="str">
            <v>キヤノン株式会社</v>
          </cell>
          <cell r="D335" t="str">
            <v>チェックツール、ビューワ等</v>
          </cell>
          <cell r="E335" t="str">
            <v>単独</v>
          </cell>
          <cell r="F335" t="str">
            <v>MRPと連携しBIMモデルをMR用にCG描画するビューワ長期利用</v>
          </cell>
          <cell r="G335" t="str">
            <v>(１)ソフトウェア利用費</v>
          </cell>
        </row>
        <row r="336">
          <cell r="A336">
            <v>347</v>
          </cell>
          <cell r="B336" t="str">
            <v>CAD on AVD</v>
          </cell>
          <cell r="C336" t="str">
            <v>株式会社 大塚商会</v>
          </cell>
          <cell r="D336" t="str">
            <v>クラウド環境</v>
          </cell>
          <cell r="E336" t="str">
            <v>単独</v>
          </cell>
          <cell r="F336" t="str">
            <v>クラウド上の仮想デスクトップでBIMソフトウェアを操作できるシステム</v>
          </cell>
          <cell r="G336" t="str">
            <v>(３)ＣＤＥ環境構築・利用費</v>
          </cell>
        </row>
        <row r="337">
          <cell r="A337">
            <v>348</v>
          </cell>
          <cell r="B337" t="str">
            <v>MREAL Visualizer Element LC</v>
          </cell>
          <cell r="C337" t="str">
            <v>キヤノン株式会社</v>
          </cell>
          <cell r="D337" t="str">
            <v>チェックツール、ビューワ等</v>
          </cell>
          <cell r="E337" t="str">
            <v>単独</v>
          </cell>
          <cell r="F337" t="str">
            <v>MREAL Visualizerの簡易機能コストダウン版アプリ</v>
          </cell>
          <cell r="G337" t="str">
            <v>(１)ソフトウェア利用費</v>
          </cell>
        </row>
        <row r="338">
          <cell r="A338">
            <v>349</v>
          </cell>
          <cell r="B338" t="str">
            <v>MREAL Visualizer Element LTLC</v>
          </cell>
          <cell r="C338" t="str">
            <v>キヤノン株式会社</v>
          </cell>
          <cell r="D338" t="str">
            <v>チェックツール、ビューワ等</v>
          </cell>
          <cell r="E338" t="str">
            <v>単独</v>
          </cell>
          <cell r="F338" t="str">
            <v>MREAL Visualizerの簡易機能コストダウン版アプリ長期利用</v>
          </cell>
          <cell r="G338" t="str">
            <v>(１)ソフトウェア利用費</v>
          </cell>
        </row>
        <row r="339">
          <cell r="A339">
            <v>350</v>
          </cell>
          <cell r="B339" t="str">
            <v>MREAL Visualizer Converter LC</v>
          </cell>
          <cell r="C339" t="str">
            <v>キヤノン株式会社</v>
          </cell>
          <cell r="D339" t="str">
            <v>チェックツール、ビューワ等</v>
          </cell>
          <cell r="E339" t="str">
            <v>拡張</v>
          </cell>
          <cell r="F339" t="str">
            <v>BIMデータ等をVisualizer用データに変換するアプリ</v>
          </cell>
          <cell r="G339" t="str">
            <v>(２)ソフトウェア利用関連費</v>
          </cell>
        </row>
        <row r="340">
          <cell r="A340">
            <v>351</v>
          </cell>
          <cell r="B340" t="str">
            <v>MREAL Visualizer Converter LTLC</v>
          </cell>
          <cell r="C340" t="str">
            <v>キヤノン株式会社</v>
          </cell>
          <cell r="D340" t="str">
            <v>チェックツール、ビューワ等</v>
          </cell>
          <cell r="E340" t="str">
            <v>拡張</v>
          </cell>
          <cell r="F340" t="str">
            <v>BIMデータ等をVisualizer用データに変換するアプリ長期利用</v>
          </cell>
          <cell r="G340" t="str">
            <v>(２)ソフトウェア利用関連費</v>
          </cell>
        </row>
        <row r="341">
          <cell r="A341">
            <v>352</v>
          </cell>
          <cell r="B341" t="str">
            <v>MREAL Visualizer Converter Plug-in for FBX LC</v>
          </cell>
          <cell r="C341" t="str">
            <v>キヤノン株式会社</v>
          </cell>
          <cell r="D341" t="str">
            <v>チェックツール、ビューワ等</v>
          </cell>
          <cell r="E341" t="str">
            <v>拡張</v>
          </cell>
          <cell r="F341" t="str">
            <v>FBXフォーマット対応用のVisualizer専用アプリ</v>
          </cell>
          <cell r="G341" t="str">
            <v>(２)ソフトウェア利用関連費</v>
          </cell>
        </row>
        <row r="342">
          <cell r="A342">
            <v>353</v>
          </cell>
          <cell r="B342" t="str">
            <v>MREAL Visualizer Converter Plug-in for FBX LTLC</v>
          </cell>
          <cell r="C342" t="str">
            <v>キヤノン株式会社</v>
          </cell>
          <cell r="D342" t="str">
            <v>チェックツール、ビューワ等</v>
          </cell>
          <cell r="E342" t="str">
            <v>拡張</v>
          </cell>
          <cell r="F342" t="str">
            <v>FBXフォーマット対応用のVisualizer専用アプリ長期利用</v>
          </cell>
          <cell r="G342" t="str">
            <v>(２)ソフトウェア利用関連費</v>
          </cell>
        </row>
        <row r="343">
          <cell r="A343">
            <v>354</v>
          </cell>
          <cell r="B343" t="str">
            <v>MREAL Visualizer Converter Plug-in for lFC LC</v>
          </cell>
          <cell r="C343" t="str">
            <v>キヤノン株式会社</v>
          </cell>
          <cell r="D343" t="str">
            <v>チェックツール、ビューワ等</v>
          </cell>
          <cell r="E343" t="str">
            <v>拡張</v>
          </cell>
          <cell r="F343" t="str">
            <v>IFCフォーマット対応用のVisualizer専用アプリ</v>
          </cell>
          <cell r="G343" t="str">
            <v>(２)ソフトウェア利用関連費</v>
          </cell>
        </row>
        <row r="344">
          <cell r="A344">
            <v>355</v>
          </cell>
          <cell r="B344" t="str">
            <v>MREAL Visualizer Converter Plug-in for IFC LTLC</v>
          </cell>
          <cell r="C344" t="str">
            <v>キヤノン株式会社</v>
          </cell>
          <cell r="D344" t="str">
            <v>チェックツール、ビューワ等</v>
          </cell>
          <cell r="E344" t="str">
            <v>拡張</v>
          </cell>
          <cell r="F344" t="str">
            <v>IFCフォーマット対応用のVisualizer専用アプリ長期利用</v>
          </cell>
          <cell r="G344" t="str">
            <v>(２)ソフトウェア利用関連費</v>
          </cell>
        </row>
        <row r="345">
          <cell r="A345">
            <v>356</v>
          </cell>
          <cell r="B345" t="str">
            <v>IF BOARD KIT IB-30 for MREAL S1</v>
          </cell>
          <cell r="C345" t="str">
            <v>キヤノン株式会社</v>
          </cell>
          <cell r="D345" t="str">
            <v>ビジュアライズ</v>
          </cell>
          <cell r="E345" t="str">
            <v>拡張</v>
          </cell>
          <cell r="F345" t="str">
            <v>MREAL S1とタワー型PC接続用インターフェースボード</v>
          </cell>
          <cell r="G345" t="str">
            <v>(２)ソフトウェア利用関連費</v>
          </cell>
        </row>
        <row r="346">
          <cell r="A346">
            <v>357</v>
          </cell>
          <cell r="B346" t="str">
            <v>IF BOX KIT BX-30 for MREAL S1</v>
          </cell>
          <cell r="C346" t="str">
            <v>キヤノン株式会社</v>
          </cell>
          <cell r="D346" t="str">
            <v>ビジュアライズ</v>
          </cell>
          <cell r="E346" t="str">
            <v>拡張</v>
          </cell>
          <cell r="F346" t="str">
            <v>MREAL S1とノート型PC接続用インターフェースBOX</v>
          </cell>
          <cell r="G346" t="str">
            <v>(２)ソフトウェア利用関連費</v>
          </cell>
        </row>
        <row r="347">
          <cell r="A347">
            <v>358</v>
          </cell>
          <cell r="B347" t="str">
            <v>IF BOARD KIT IB-40 for MREAL X1</v>
          </cell>
          <cell r="C347" t="str">
            <v>キヤノン株式会社</v>
          </cell>
          <cell r="D347" t="str">
            <v>ビジュアライズ</v>
          </cell>
          <cell r="E347" t="str">
            <v>拡張</v>
          </cell>
          <cell r="F347" t="str">
            <v>MREAL X1とタワー型PC接続用インターフェースボード</v>
          </cell>
          <cell r="G347" t="str">
            <v>(２)ソフトウェア利用関連費</v>
          </cell>
        </row>
        <row r="348">
          <cell r="A348">
            <v>359</v>
          </cell>
          <cell r="B348" t="str">
            <v>IF BOX KIT BX-40 for MREAL X1</v>
          </cell>
          <cell r="C348" t="str">
            <v>キヤノン株式会社</v>
          </cell>
          <cell r="D348" t="str">
            <v>ビジュアライズ</v>
          </cell>
          <cell r="E348" t="str">
            <v>拡張</v>
          </cell>
          <cell r="F348" t="str">
            <v>MREAL X1とノート型PC接続用インターフェースBOX</v>
          </cell>
          <cell r="G348" t="str">
            <v>(２)ソフトウェア利用関連費</v>
          </cell>
        </row>
        <row r="349">
          <cell r="A349">
            <v>360</v>
          </cell>
          <cell r="B349" t="str">
            <v>HAND HELD UNIT HH-3 for MREAL S1</v>
          </cell>
          <cell r="C349" t="str">
            <v>キヤノン株式会社</v>
          </cell>
          <cell r="D349" t="str">
            <v>ビジュアライズ</v>
          </cell>
          <cell r="E349" t="str">
            <v>拡張</v>
          </cell>
          <cell r="F349" t="str">
            <v>MREAL S1を手持ち型にするためのオプション</v>
          </cell>
          <cell r="G349" t="str">
            <v>(２)ソフトウェア利用関連費</v>
          </cell>
        </row>
        <row r="350">
          <cell r="A350">
            <v>361</v>
          </cell>
          <cell r="B350" t="str">
            <v>HAND HELD UNIT HH-4 for MREAL X1</v>
          </cell>
          <cell r="C350" t="str">
            <v>キヤノン株式会社</v>
          </cell>
          <cell r="D350" t="str">
            <v>ビジュアライズ</v>
          </cell>
          <cell r="E350" t="str">
            <v>拡張</v>
          </cell>
          <cell r="F350" t="str">
            <v>MREAL X1を手持ち型にするためのオプション</v>
          </cell>
          <cell r="G350" t="str">
            <v>(２)ソフトウェア利用関連費</v>
          </cell>
        </row>
        <row r="351">
          <cell r="A351">
            <v>362</v>
          </cell>
          <cell r="B351" t="str">
            <v>Super Build／SS7 Premium</v>
          </cell>
          <cell r="C351" t="str">
            <v>ユニオンシステム株式会社</v>
          </cell>
          <cell r="D351" t="str">
            <v>構造解析・計算・構造モデル</v>
          </cell>
          <cell r="E351" t="str">
            <v>単独</v>
          </cell>
          <cell r="F351" t="str">
            <v>スパン数300、固有値解析、MSモデル、上部下部一体解析など『SS7』から拡張。</v>
          </cell>
          <cell r="G351" t="str">
            <v>(１)ソフトウェア利用費</v>
          </cell>
        </row>
        <row r="352">
          <cell r="A352">
            <v>363</v>
          </cell>
          <cell r="B352" t="str">
            <v>V-Ray for SketchUp</v>
          </cell>
          <cell r="C352" t="str">
            <v>Chaos Software EOOD.</v>
          </cell>
          <cell r="D352" t="str">
            <v>ビジュアライズ</v>
          </cell>
          <cell r="E352" t="str">
            <v>拡張</v>
          </cell>
          <cell r="F352" t="str">
            <v>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v>
          </cell>
          <cell r="G352" t="str">
            <v>(１)ソフトウェア利用費</v>
          </cell>
        </row>
        <row r="353">
          <cell r="A353">
            <v>364</v>
          </cell>
          <cell r="B353" t="str">
            <v>Rebro D</v>
          </cell>
          <cell r="C353" t="str">
            <v>ダイキン工業株式会社</v>
          </cell>
          <cell r="D353" t="str">
            <v>設計ＢＩＭ・施工ＢＩＭ本体</v>
          </cell>
          <cell r="E353" t="str">
            <v>単独</v>
          </cell>
          <cell r="F353" t="str">
            <v>「Rebro」の機能はそのままに複数人でライセンスシェアできる設備CAD</v>
          </cell>
          <cell r="G353" t="str">
            <v>(１)ソフトウェア利用費</v>
          </cell>
        </row>
        <row r="354">
          <cell r="A354">
            <v>365</v>
          </cell>
          <cell r="B354" t="str">
            <v>Vectorworks Architect （スタンドアロン版 Service Selectバンドル）</v>
          </cell>
          <cell r="C354" t="str">
            <v>ベクターワークスジャパン株式会社</v>
          </cell>
          <cell r="D354" t="str">
            <v>設計ＢＩＭ・施工ＢＩＭ本体</v>
          </cell>
          <cell r="E354" t="str">
            <v>単独</v>
          </cell>
          <cell r="F354" t="str">
            <v>BIMソフトウェア（クラウドサービス等を含むサポートサービス付き）</v>
          </cell>
          <cell r="G354" t="str">
            <v>(１)ソフトウェア利用費</v>
          </cell>
        </row>
        <row r="355">
          <cell r="A355">
            <v>366</v>
          </cell>
          <cell r="B355" t="str">
            <v>AutoCAD Architecture hsbOEM版(新規購入：N0367,No370同時購入の場合に限る。）</v>
          </cell>
          <cell r="C355" t="str">
            <v>Autodesk</v>
          </cell>
          <cell r="D355" t="str">
            <v>設計ＢＩＭ・施工ＢＩＭ本体</v>
          </cell>
          <cell r="E355" t="str">
            <v>単独</v>
          </cell>
          <cell r="F355" t="str">
            <v>建築設計CAD（サポート含む）</v>
          </cell>
          <cell r="G355" t="str">
            <v>(１)ソフトウェア利用費</v>
          </cell>
        </row>
        <row r="356">
          <cell r="A356">
            <v>367</v>
          </cell>
          <cell r="B356" t="str">
            <v>hsbDesignライセンス(新規購入：N0366,No370同時購入の場合に限る。）</v>
          </cell>
          <cell r="C356" t="str">
            <v>hsbcad BV</v>
          </cell>
          <cell r="D356" t="str">
            <v>付加要素・ライブラリ等</v>
          </cell>
          <cell r="E356" t="str">
            <v>拡張</v>
          </cell>
          <cell r="F356" t="str">
            <v>木質構造向け三次元設計プレカットCAD（サポート含む）</v>
          </cell>
          <cell r="G356" t="str">
            <v>(１)ソフトウェア利用費</v>
          </cell>
        </row>
        <row r="357">
          <cell r="A357">
            <v>368</v>
          </cell>
          <cell r="B357" t="str">
            <v>AutoCAD Architecture hsbOEM版（フルサポート）（既存利用者：No369,No370同時購入の場合に限る。）</v>
          </cell>
          <cell r="C357" t="str">
            <v>Autodesk</v>
          </cell>
          <cell r="D357" t="str">
            <v>設計ＢＩＭ・施工ＢＩＭ本体</v>
          </cell>
          <cell r="E357" t="str">
            <v>単独</v>
          </cell>
          <cell r="F357" t="str">
            <v>建築設計CAD（バージョンアップ）</v>
          </cell>
          <cell r="G357" t="str">
            <v>(１)ソフトウェア利用費</v>
          </cell>
        </row>
        <row r="358">
          <cell r="A358">
            <v>369</v>
          </cell>
          <cell r="B358" t="str">
            <v>hsbDesignライセンスアップデート（フルサポート）（既存利用者：No368,No370同時購入の場合に限る。）</v>
          </cell>
          <cell r="C358" t="str">
            <v>hsbcad BV</v>
          </cell>
          <cell r="D358" t="str">
            <v>付加要素・ライブラリ等</v>
          </cell>
          <cell r="E358" t="str">
            <v>拡張</v>
          </cell>
          <cell r="F358" t="str">
            <v>木質構造向け三次元設計プレカットCAD（バージョンアップ）</v>
          </cell>
          <cell r="G358" t="str">
            <v>(１)ソフトウェア利用費</v>
          </cell>
        </row>
        <row r="359">
          <cell r="A359">
            <v>370</v>
          </cell>
          <cell r="B359" t="str">
            <v>IFC出力オプション(新規購入：N0366,No367同時購入の場合に限る。既存利用者：No368,No369同時購入の場合に限る。）</v>
          </cell>
          <cell r="C359" t="str">
            <v>hsbcad BV</v>
          </cell>
          <cell r="D359" t="str">
            <v>付加要素・ライブラリ等</v>
          </cell>
          <cell r="E359" t="str">
            <v>拡張</v>
          </cell>
          <cell r="F359" t="str">
            <v>hsbDesign for ACAプラグイン</v>
          </cell>
          <cell r="G359" t="str">
            <v>(１)ソフトウェア利用費</v>
          </cell>
        </row>
        <row r="360">
          <cell r="A360">
            <v>371</v>
          </cell>
          <cell r="B360" t="str">
            <v>CEDXM IN(シーデクセマ・イン)読み込みオプション</v>
          </cell>
          <cell r="C360" t="str">
            <v>hsbcad BV</v>
          </cell>
          <cell r="D360" t="str">
            <v>付加要素・ライブラリ等</v>
          </cell>
          <cell r="E360" t="str">
            <v>拡張</v>
          </cell>
          <cell r="F360" t="str">
            <v>hsbDesign for ACAプラグイン</v>
          </cell>
          <cell r="G360" t="str">
            <v>(１)ソフトウェア利用費</v>
          </cell>
        </row>
        <row r="361">
          <cell r="A361">
            <v>372</v>
          </cell>
          <cell r="B361" t="str">
            <v>CEDXM OUT(シーデクセマ・アウト)出力オプション</v>
          </cell>
          <cell r="C361" t="str">
            <v>hsbcad BV</v>
          </cell>
          <cell r="D361" t="str">
            <v>付加要素・ライブラリ等</v>
          </cell>
          <cell r="E361" t="str">
            <v>拡張</v>
          </cell>
          <cell r="F361" t="str">
            <v>hsbDesign for ACAプラグイン</v>
          </cell>
          <cell r="G361" t="str">
            <v>(１)ソフトウェア利用費</v>
          </cell>
        </row>
        <row r="362">
          <cell r="A362">
            <v>373</v>
          </cell>
          <cell r="B362" t="str">
            <v>hsbDesign for Revit / Timber</v>
          </cell>
          <cell r="C362" t="str">
            <v>hsbcad BV</v>
          </cell>
          <cell r="D362" t="str">
            <v>付加要素・ライブラリ等</v>
          </cell>
          <cell r="E362" t="str">
            <v>拡張</v>
          </cell>
          <cell r="F362" t="str">
            <v>Revitの拡張機能でBIMモデルの作成をサポートする</v>
          </cell>
          <cell r="G362" t="str">
            <v>(１)ソフトウェア利用費</v>
          </cell>
        </row>
        <row r="363">
          <cell r="A363">
            <v>374</v>
          </cell>
          <cell r="B363" t="str">
            <v>midas eGen</v>
          </cell>
          <cell r="C363" t="str">
            <v>株式会社マイダスアイティジャパン</v>
          </cell>
          <cell r="D363" t="str">
            <v>構造解析・計算・構造モデル</v>
          </cell>
          <cell r="E363" t="str">
            <v>単独</v>
          </cell>
          <cell r="F363" t="str">
            <v>自由な部材配置、直感的な操作性の一貫構造計算ソフトウェアです。</v>
          </cell>
          <cell r="G363" t="str">
            <v>(１)ソフトウェア利用費</v>
          </cell>
        </row>
        <row r="364">
          <cell r="A364">
            <v>375</v>
          </cell>
          <cell r="B364" t="str">
            <v>midas iGen(No.374同時購入の場合に限る）</v>
          </cell>
          <cell r="C364" t="str">
            <v>株式会社マイダスアイティジャパン</v>
          </cell>
          <cell r="D364" t="str">
            <v>構造解析・計算・構造モデル</v>
          </cell>
          <cell r="E364" t="str">
            <v>単独</v>
          </cell>
          <cell r="F364" t="str">
            <v>骨組と板とソリッド要素を自由に組み合わせて、あらゆるシーンで構造解析できます。</v>
          </cell>
          <cell r="G364" t="str">
            <v>(１)ソフトウェア利用費</v>
          </cell>
        </row>
        <row r="365">
          <cell r="A365">
            <v>376</v>
          </cell>
          <cell r="B365" t="str">
            <v>midas BIMコンバータ</v>
          </cell>
          <cell r="C365" t="str">
            <v>株式会社マイダスアイティジャパン</v>
          </cell>
          <cell r="D365" t="str">
            <v>構造解析・計算・構造モデル</v>
          </cell>
          <cell r="E365" t="str">
            <v>単独</v>
          </cell>
          <cell r="F365" t="str">
            <v>一貫モデル、iGenモデル、BIMソフトのモデルとが連携できるソフトウェアです。</v>
          </cell>
          <cell r="G365" t="str">
            <v>(１)ソフトウェア利用費</v>
          </cell>
        </row>
        <row r="366">
          <cell r="A366">
            <v>377</v>
          </cell>
          <cell r="B366" t="str">
            <v>BRAINNX</v>
          </cell>
          <cell r="C366" t="str">
            <v>TIS株式会社</v>
          </cell>
          <cell r="D366" t="str">
            <v>構造解析・計算・構造モデル</v>
          </cell>
          <cell r="E366" t="str">
            <v>単独</v>
          </cell>
          <cell r="F366" t="str">
            <v>構造モデルの入力・計算および構造BIMモデルのインポート・エクスポート機能を有する。</v>
          </cell>
          <cell r="G366" t="str">
            <v>(１)ソフトウェア利用費</v>
          </cell>
        </row>
        <row r="367">
          <cell r="A367">
            <v>378</v>
          </cell>
          <cell r="B367" t="str">
            <v>XF24 2x4プレカットCAD</v>
          </cell>
          <cell r="C367" t="str">
            <v>ネットイーグル株式会社</v>
          </cell>
          <cell r="D367" t="str">
            <v>設計ＢＩＭ・施工ＢＩＭ本体</v>
          </cell>
          <cell r="E367" t="str">
            <v>単独</v>
          </cell>
          <cell r="F367" t="str">
            <v>2x4工法の構造BIMモデル作成</v>
          </cell>
          <cell r="G367" t="str">
            <v>(１)ソフトウェア利用費</v>
          </cell>
        </row>
        <row r="368">
          <cell r="A368">
            <v>379</v>
          </cell>
          <cell r="B368" t="str">
            <v>2x4床合板プレカットCAD</v>
          </cell>
          <cell r="C368" t="str">
            <v>ネットイーグル株式会社</v>
          </cell>
          <cell r="D368" t="str">
            <v>付加要素・ライブラリ等</v>
          </cell>
          <cell r="E368" t="str">
            <v>拡張</v>
          </cell>
          <cell r="F368" t="str">
            <v>XF24 2x4プレカットCADで床合板の割付が行えるオプション</v>
          </cell>
          <cell r="G368" t="str">
            <v>(１)ソフトウェア利用費</v>
          </cell>
        </row>
        <row r="369">
          <cell r="A369">
            <v>380</v>
          </cell>
          <cell r="B369" t="str">
            <v>2x4野地合板プレカットCAD</v>
          </cell>
          <cell r="C369" t="str">
            <v>ネットイーグル株式会社</v>
          </cell>
          <cell r="D369" t="str">
            <v>付加要素・ライブラリ等</v>
          </cell>
          <cell r="E369" t="str">
            <v>拡張</v>
          </cell>
          <cell r="F369" t="str">
            <v>XF24 2x4プレカットCADで野地合板の割付が行えるオプション</v>
          </cell>
          <cell r="G369" t="str">
            <v>(１)ソフトウェア利用費</v>
          </cell>
        </row>
        <row r="370">
          <cell r="A370">
            <v>381</v>
          </cell>
          <cell r="B370" t="str">
            <v>2x4石膏ボードオプション（壁パネル）</v>
          </cell>
          <cell r="C370" t="str">
            <v>ネットイーグル株式会社</v>
          </cell>
          <cell r="D370" t="str">
            <v>付加要素・ライブラリ等</v>
          </cell>
          <cell r="E370" t="str">
            <v>拡張</v>
          </cell>
          <cell r="F370" t="str">
            <v>XF24 2x4プレカットCADで壁石膏ボードの割付が行えるオプション</v>
          </cell>
          <cell r="G370" t="str">
            <v>(１)ソフトウェア利用費</v>
          </cell>
        </row>
        <row r="371">
          <cell r="A371">
            <v>382</v>
          </cell>
          <cell r="B371" t="str">
            <v>ConnecT.one QS</v>
          </cell>
          <cell r="C371" t="str">
            <v>応用技術株式会社</v>
          </cell>
          <cell r="D371" t="str">
            <v>クラウド環境</v>
          </cell>
          <cell r="E371" t="str">
            <v>拡張</v>
          </cell>
          <cell r="F371" t="str">
            <v>Docsの拡張機能でRevitから仮設部材と躯体体積の数量拾い出しを支援する</v>
          </cell>
          <cell r="G371" t="str">
            <v>(３)ＣＤＥ環境構築・利用費</v>
          </cell>
        </row>
        <row r="372">
          <cell r="A372">
            <v>383</v>
          </cell>
          <cell r="B372" t="str">
            <v>GyroEye ビューワ(Magic Leap 2用アプリ)</v>
          </cell>
          <cell r="C372" t="str">
            <v>株式会社インフォマティクス</v>
          </cell>
          <cell r="D372" t="str">
            <v>チェックツール、ビューワ等</v>
          </cell>
          <cell r="E372" t="str">
            <v>拡張</v>
          </cell>
          <cell r="F372" t="str">
            <v>2D施工図/3D設計モデル等のAR/MR現場実寸投影　合意形成/納まり検討等</v>
          </cell>
          <cell r="G372" t="str">
            <v>(１)ソフトウェア利用費</v>
          </cell>
        </row>
        <row r="373">
          <cell r="A373">
            <v>384</v>
          </cell>
          <cell r="B373" t="str">
            <v>GyroEye インサート(Magic Leap 2用ビューワ)</v>
          </cell>
          <cell r="C373" t="str">
            <v>株式会社インフォマティクス</v>
          </cell>
          <cell r="D373" t="str">
            <v>チェックツール、ビューワ等</v>
          </cell>
          <cell r="E373" t="str">
            <v>拡張</v>
          </cell>
          <cell r="F373" t="str">
            <v>Rebroで生成されたインサート墨出しポイントの現場実寸投影</v>
          </cell>
          <cell r="G373" t="str">
            <v>(１)ソフトウェア利用費</v>
          </cell>
        </row>
        <row r="374">
          <cell r="A374">
            <v>385</v>
          </cell>
          <cell r="B374" t="str">
            <v>Magic Leap 2</v>
          </cell>
          <cell r="C374" t="str">
            <v>Magic Leap</v>
          </cell>
          <cell r="D374" t="str">
            <v>チェックツール、ビューワ等</v>
          </cell>
          <cell r="E374" t="str">
            <v>単独</v>
          </cell>
          <cell r="F374" t="str">
            <v>BIMデータを立体表示するMR (複合現実) デバイス</v>
          </cell>
          <cell r="G374" t="str">
            <v>(２)ソフトウェア利用関連費</v>
          </cell>
        </row>
        <row r="375">
          <cell r="A375">
            <v>386</v>
          </cell>
          <cell r="B375" t="str">
            <v>すけるTON for Revit</v>
          </cell>
          <cell r="C375" t="str">
            <v>株式会社カルテック</v>
          </cell>
          <cell r="D375" t="str">
            <v>設計ＢＩＭ・施工ＢＩＭ本体</v>
          </cell>
          <cell r="E375" t="str">
            <v>拡張</v>
          </cell>
          <cell r="F375" t="str">
            <v xml:space="preserve">BIM ソフト Revit に建築鉄骨を入力する際、詳細部分を自動生成して生産性向上に寄与
</v>
          </cell>
          <cell r="G375" t="str">
            <v>(１)ソフトウェア利用費</v>
          </cell>
        </row>
        <row r="376">
          <cell r="A376">
            <v>387</v>
          </cell>
          <cell r="B376" t="str">
            <v>Steel MAGIC 3D</v>
          </cell>
          <cell r="C376" t="str">
            <v>株式会社カルテック</v>
          </cell>
          <cell r="D376" t="str">
            <v>設計ＢＩＭ・施工ＢＩＭ本体</v>
          </cell>
          <cell r="E376" t="str">
            <v>単独</v>
          </cell>
          <cell r="F376" t="str">
            <v xml:space="preserve">２.５次元ＣＡＤ等の出力ＩＦＣデータの不正確部分を修正する３次元ＣＡＤ
</v>
          </cell>
          <cell r="G376" t="str">
            <v>(１)ソフトウェア利用費</v>
          </cell>
        </row>
        <row r="377">
          <cell r="A377">
            <v>388</v>
          </cell>
          <cell r="B377" t="str">
            <v>Sitevision Unlimited Per Year</v>
          </cell>
          <cell r="C377" t="str">
            <v>Trimble Inc.</v>
          </cell>
          <cell r="D377" t="str">
            <v>ビジュアライズ</v>
          </cell>
          <cell r="E377" t="str">
            <v>拡張</v>
          </cell>
          <cell r="F377" t="str">
            <v>高性能GNSS技術とAndroid、iOSアプリを組み合わせて現場に3Dモデルを正確に投影する</v>
          </cell>
          <cell r="G377" t="str">
            <v>(１)ソフトウェア利用費</v>
          </cell>
        </row>
        <row r="378">
          <cell r="A378">
            <v>389</v>
          </cell>
          <cell r="B378" t="str">
            <v>Trimble Business Center Field Data Edition</v>
          </cell>
          <cell r="C378" t="str">
            <v>Trimble Inc.</v>
          </cell>
          <cell r="D378" t="str">
            <v>ビジュアライズ</v>
          </cell>
          <cell r="E378" t="str">
            <v>単独</v>
          </cell>
          <cell r="F378" t="str">
            <v>Sitevisionを使用する上で、現場に３Dモデルを正確に投影させるデータを準備する</v>
          </cell>
          <cell r="G378" t="str">
            <v>(２)ソフトウェア利用関連費</v>
          </cell>
        </row>
        <row r="379">
          <cell r="A379">
            <v>390</v>
          </cell>
          <cell r="B379" t="str">
            <v>CADWe'll Linx グレードアップ</v>
          </cell>
          <cell r="C379" t="str">
            <v>株式会社ダイテック</v>
          </cell>
          <cell r="D379" t="str">
            <v>設備設計</v>
          </cell>
          <cell r="E379" t="str">
            <v>拡張</v>
          </cell>
          <cell r="F379" t="str">
            <v>設備BIMモデル作成(グレードアップ)</v>
          </cell>
          <cell r="G379" t="str">
            <v>(１)ソフトウェア利用費</v>
          </cell>
        </row>
        <row r="380">
          <cell r="A380">
            <v>391</v>
          </cell>
          <cell r="B380" t="str">
            <v>Fileforce for Construction</v>
          </cell>
          <cell r="C380" t="str">
            <v>株式会社シーティーエス</v>
          </cell>
          <cell r="D380" t="str">
            <v>クラウド環境</v>
          </cell>
          <cell r="E380" t="str">
            <v>単独</v>
          </cell>
          <cell r="F380" t="str">
            <v>データ共有サービス</v>
          </cell>
          <cell r="G380" t="str">
            <v>(３)ＣＤＥ環境構築・利用費</v>
          </cell>
        </row>
        <row r="381">
          <cell r="A381">
            <v>392</v>
          </cell>
          <cell r="B381" t="str">
            <v xml:space="preserve">Revit Cloud Worksharing </v>
          </cell>
          <cell r="C381" t="str">
            <v>Autodesk</v>
          </cell>
          <cell r="D381" t="str">
            <v>クラウド環境</v>
          </cell>
          <cell r="E381" t="str">
            <v>単独</v>
          </cell>
          <cell r="F381" t="str">
            <v>クラウド上のRevitモデルでコラボレーションを行える機能</v>
          </cell>
          <cell r="G381" t="str">
            <v>(３)ＣＤＥ環境構築・利用費</v>
          </cell>
        </row>
        <row r="382">
          <cell r="A382">
            <v>393</v>
          </cell>
          <cell r="B382" t="str">
            <v>NEIFコンバーター</v>
          </cell>
          <cell r="C382" t="str">
            <v>株式会社 MAKE HOUSE</v>
          </cell>
          <cell r="D382" t="str">
            <v>構造解析・計算・構造モデル</v>
          </cell>
          <cell r="E382" t="str">
            <v>拡張</v>
          </cell>
          <cell r="F382" t="str">
            <v>ネットイーグル製プレカットCADから出力したデータの3D読込Revitプラグイン</v>
          </cell>
          <cell r="G382" t="str">
            <v>(１)ソフトウェア利用費</v>
          </cell>
        </row>
        <row r="383">
          <cell r="A383">
            <v>394</v>
          </cell>
          <cell r="B383" t="str">
            <v>Cross Vision M</v>
          </cell>
          <cell r="C383" t="str">
            <v>株式会社産業未来化研究室</v>
          </cell>
          <cell r="D383" t="str">
            <v>チェックツール、ビューワ等</v>
          </cell>
          <cell r="E383" t="str">
            <v>拡張</v>
          </cell>
          <cell r="F383" t="str">
            <v>複数FABの工程進捗を3D表示(BIMデータ)で管理可能なソフトウェアです。</v>
          </cell>
          <cell r="G383" t="str">
            <v>(１)ソフトウェア利用費</v>
          </cell>
        </row>
        <row r="384">
          <cell r="A384">
            <v>395</v>
          </cell>
          <cell r="B384" t="str">
            <v>BIM life サポート</v>
          </cell>
          <cell r="C384" t="str">
            <v>株式会社エービーケーエスエス</v>
          </cell>
          <cell r="D384" t="str">
            <v>付加要素・ライブラリ等</v>
          </cell>
          <cell r="E384" t="str">
            <v>拡張</v>
          </cell>
          <cell r="F384" t="str">
            <v>Archicadのサポートサービス</v>
          </cell>
          <cell r="G384" t="str">
            <v>(１)ソフトウェア利用費</v>
          </cell>
        </row>
        <row r="385">
          <cell r="A385">
            <v>396</v>
          </cell>
          <cell r="B385" t="str">
            <v>3Dカタログ.com(プロフェッショナルプラン)</v>
          </cell>
          <cell r="C385" t="str">
            <v>福井コンピュータアーキテクト株式会社</v>
          </cell>
          <cell r="D385" t="str">
            <v>付加要素・ライブラリ等</v>
          </cell>
          <cell r="E385" t="str">
            <v>拡張</v>
          </cell>
          <cell r="F385" t="str">
            <v>メーカー建材・設備データ連携／クラウドストレージ／ブラウザ版ビューワー</v>
          </cell>
          <cell r="G385" t="str">
            <v>(１)ソフトウェア利用費</v>
          </cell>
        </row>
        <row r="386">
          <cell r="A386">
            <v>397</v>
          </cell>
          <cell r="B386" t="str">
            <v xml:space="preserve">Tekla Structures Project Viewer </v>
          </cell>
          <cell r="C386" t="str">
            <v>株式会社トリンブル・ソリューションズ</v>
          </cell>
          <cell r="D386" t="str">
            <v>チェックツール、ビューワ等</v>
          </cell>
          <cell r="E386" t="str">
            <v>単独</v>
          </cell>
          <cell r="F386" t="str">
            <v>BIMプロジェクト情報のコラボレーションツール</v>
          </cell>
          <cell r="G386" t="str">
            <v>(１)ソフトウェア利用費</v>
          </cell>
        </row>
        <row r="387">
          <cell r="A387">
            <v>398</v>
          </cell>
          <cell r="B387" t="str">
            <v>ELF-SR1</v>
          </cell>
          <cell r="C387" t="str">
            <v>ソニー株式会社</v>
          </cell>
          <cell r="D387" t="str">
            <v>ビジュアライズ</v>
          </cell>
          <cell r="E387" t="str">
            <v>単独</v>
          </cell>
          <cell r="F387" t="str">
            <v>BIMデータを立体表示する3Dディスプレイ</v>
          </cell>
          <cell r="G387" t="str">
            <v>(２)ソフトウェア利用関連費</v>
          </cell>
        </row>
        <row r="388">
          <cell r="A388">
            <v>399</v>
          </cell>
          <cell r="B388" t="str">
            <v>ELF-SR2</v>
          </cell>
          <cell r="C388" t="str">
            <v>ソニー株式会社</v>
          </cell>
          <cell r="D388" t="str">
            <v>ビジュアライズ</v>
          </cell>
          <cell r="E388" t="str">
            <v>単独</v>
          </cell>
          <cell r="F388" t="str">
            <v>BIMデータを立体表示する3Dディスプレイ</v>
          </cell>
          <cell r="G388" t="str">
            <v>(２)ソフトウェア利用関連費</v>
          </cell>
        </row>
        <row r="389">
          <cell r="A389">
            <v>400</v>
          </cell>
          <cell r="B389" t="str">
            <v>DroneDeploy</v>
          </cell>
          <cell r="C389" t="str">
            <v>DroneDeploy</v>
          </cell>
          <cell r="D389" t="str">
            <v>クラウド環境</v>
          </cell>
          <cell r="E389" t="str">
            <v>単独</v>
          </cell>
          <cell r="F389" t="str">
            <v>ドローンと360度カメラ両方の撮影データを一つのプラットフォームへ保存集約が可能</v>
          </cell>
          <cell r="G389" t="str">
            <v>(１)ソフトウェア利用費</v>
          </cell>
        </row>
        <row r="390">
          <cell r="A390">
            <v>401</v>
          </cell>
          <cell r="B390" t="str">
            <v>現場Hub</v>
          </cell>
          <cell r="C390" t="str">
            <v>現場Hub株式会社</v>
          </cell>
          <cell r="D390" t="str">
            <v>クラウド環境</v>
          </cell>
          <cell r="E390" t="str">
            <v>単独</v>
          </cell>
          <cell r="F390" t="str">
            <v>現場ごとにある写真や見積り、図面など様々な情報を一つのシステムで一元管理します。</v>
          </cell>
          <cell r="G390" t="str">
            <v>(１)ソフトウェア利用費</v>
          </cell>
        </row>
        <row r="391">
          <cell r="A391">
            <v>402</v>
          </cell>
          <cell r="B391" t="str">
            <v xml:space="preserve">Cross　Vision　F
</v>
          </cell>
          <cell r="C391" t="str">
            <v>株式会社産業未来化研究室</v>
          </cell>
          <cell r="D391" t="str">
            <v>チェックツール、ビューワ等</v>
          </cell>
          <cell r="E391" t="str">
            <v>拡張</v>
          </cell>
          <cell r="F391" t="str">
            <v xml:space="preserve">FAB工場の工程進捗を3D表示(BIMデータ)で管理可能なソフトウェアです。
</v>
          </cell>
          <cell r="G391" t="str">
            <v>(１)ソフトウェア利用費</v>
          </cell>
        </row>
      </sheetData>
      <sheetData sheetId="13"/>
    </sheetDataSet>
  </externalBook>
</externalLink>
</file>

<file path=xl/queryTables/queryTable1.xml><?xml version="1.0" encoding="utf-8"?>
<queryTable xmlns="http://schemas.openxmlformats.org/spreadsheetml/2006/main" name="取得価格に以下の表に定める率を乗じたもの"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6"/>
  <sheetViews>
    <sheetView tabSelected="1" view="pageBreakPreview" zoomScale="80" zoomScaleNormal="80" zoomScaleSheetLayoutView="80" workbookViewId="0">
      <selection activeCell="D3" sqref="D3:E3"/>
    </sheetView>
  </sheetViews>
  <sheetFormatPr defaultColWidth="9" defaultRowHeight="15" customHeight="1"/>
  <cols>
    <col min="1" max="1" width="4" style="1" customWidth="1"/>
    <col min="2" max="2" width="9.625" style="1" customWidth="1"/>
    <col min="3" max="3" width="27.25" style="1" bestFit="1" customWidth="1"/>
    <col min="4" max="4" width="11" style="1" customWidth="1"/>
    <col min="5" max="5" width="22.375" style="1" customWidth="1"/>
    <col min="6" max="6" width="11.125" style="1" customWidth="1"/>
    <col min="7" max="7" width="12.375" style="1" hidden="1" customWidth="1"/>
    <col min="8" max="8" width="6.5" style="1" customWidth="1"/>
    <col min="9" max="9" width="13.125" style="1" customWidth="1"/>
    <col min="10" max="10" width="8.25" style="1" customWidth="1"/>
    <col min="11" max="11" width="11.625" style="1" customWidth="1"/>
    <col min="12" max="12" width="12.375" style="1" customWidth="1"/>
    <col min="13" max="13" width="11.625" style="1" customWidth="1"/>
    <col min="14" max="14" width="10.875" style="1" customWidth="1"/>
    <col min="15" max="15" width="8.875" style="1" customWidth="1"/>
    <col min="16" max="16" width="11.875" style="1" customWidth="1"/>
    <col min="17" max="17" width="12.25" style="1" customWidth="1"/>
    <col min="18" max="18" width="11.375" style="1" bestFit="1" customWidth="1"/>
    <col min="19" max="19" width="11.875" style="1" customWidth="1"/>
    <col min="20" max="20" width="11.375" style="1" bestFit="1" customWidth="1"/>
    <col min="21" max="26" width="8.625" style="1" hidden="1" customWidth="1"/>
    <col min="27" max="27" width="7.375" style="1" hidden="1" customWidth="1"/>
    <col min="28" max="28" width="7.5" style="1" hidden="1" customWidth="1"/>
    <col min="29" max="29" width="10.5" style="33" bestFit="1" customWidth="1"/>
    <col min="30" max="30" width="10.25" style="33" customWidth="1"/>
    <col min="31" max="31" width="11.5" style="33" customWidth="1"/>
    <col min="32" max="32" width="11.625" style="33" bestFit="1" customWidth="1"/>
    <col min="33" max="33" width="10.5" style="33" bestFit="1" customWidth="1"/>
    <col min="34" max="36" width="11.625" style="33" customWidth="1"/>
    <col min="37" max="37" width="15.25" style="1" customWidth="1"/>
    <col min="38" max="38" width="18.125" style="1" bestFit="1" customWidth="1"/>
    <col min="39" max="40" width="21" style="1" bestFit="1" customWidth="1"/>
    <col min="41" max="42" width="16.625" style="1" customWidth="1"/>
    <col min="43" max="43" width="10.625" style="1" customWidth="1"/>
    <col min="44" max="16384" width="9" style="1"/>
  </cols>
  <sheetData>
    <row r="1" spans="1:36" ht="21" customHeight="1">
      <c r="B1" s="34" t="s">
        <v>1098</v>
      </c>
      <c r="E1" s="127"/>
      <c r="K1" s="21"/>
      <c r="L1" s="21"/>
      <c r="M1" s="21"/>
      <c r="N1" s="21"/>
      <c r="O1" s="21"/>
      <c r="P1" s="21"/>
      <c r="Q1" s="21"/>
      <c r="AJ1" s="72"/>
    </row>
    <row r="2" spans="1:36" s="11" customFormat="1" ht="24" customHeight="1">
      <c r="B2" s="13"/>
      <c r="C2" s="34"/>
      <c r="D2" s="34"/>
      <c r="E2" s="34"/>
      <c r="F2" s="34"/>
      <c r="G2" s="34"/>
      <c r="H2" s="34"/>
      <c r="I2" s="34"/>
      <c r="J2" s="34"/>
      <c r="K2" s="12"/>
      <c r="L2" s="12"/>
      <c r="M2" s="12"/>
      <c r="N2" s="12"/>
      <c r="O2" s="12"/>
      <c r="P2" s="12"/>
      <c r="Q2" s="12"/>
      <c r="AC2" s="34"/>
      <c r="AD2" s="34"/>
      <c r="AE2" s="34"/>
      <c r="AF2" s="34"/>
      <c r="AG2" s="34"/>
      <c r="AI2" s="149"/>
      <c r="AJ2" s="290" t="str">
        <f>補助対象リスト!$G$2</f>
        <v>2025/4/1更新</v>
      </c>
    </row>
    <row r="3" spans="1:36" ht="18" customHeight="1">
      <c r="B3" s="394" t="s">
        <v>16</v>
      </c>
      <c r="C3" s="394"/>
      <c r="D3" s="395"/>
      <c r="E3" s="396"/>
      <c r="F3" s="34"/>
      <c r="G3" s="34"/>
      <c r="H3" s="33"/>
      <c r="I3" s="33"/>
      <c r="J3" s="33"/>
    </row>
    <row r="4" spans="1:36" ht="18" customHeight="1" thickBot="1">
      <c r="B4" s="394" t="s">
        <v>15</v>
      </c>
      <c r="C4" s="394"/>
      <c r="D4" s="395"/>
      <c r="E4" s="396"/>
      <c r="F4" s="34"/>
      <c r="G4" s="34"/>
      <c r="AH4" s="125"/>
      <c r="AI4" s="126"/>
      <c r="AJ4" s="126" t="s">
        <v>184</v>
      </c>
    </row>
    <row r="5" spans="1:36" ht="18" customHeight="1" thickBot="1">
      <c r="B5" s="394" t="s">
        <v>173</v>
      </c>
      <c r="C5" s="394"/>
      <c r="D5" s="395"/>
      <c r="E5" s="396"/>
      <c r="F5" s="34"/>
      <c r="G5" s="34"/>
      <c r="K5" s="21"/>
      <c r="L5" s="21"/>
      <c r="M5" s="21"/>
      <c r="AH5" s="44"/>
      <c r="AI5" s="291"/>
      <c r="AJ5" s="266"/>
    </row>
    <row r="6" spans="1:36" ht="18" customHeight="1">
      <c r="B6" s="394" t="s">
        <v>175</v>
      </c>
      <c r="C6" s="394"/>
      <c r="D6" s="395"/>
      <c r="E6" s="396"/>
      <c r="F6" s="34"/>
      <c r="G6" s="34"/>
      <c r="K6" s="21"/>
      <c r="L6" s="21"/>
      <c r="M6" s="21"/>
    </row>
    <row r="7" spans="1:36" ht="18" customHeight="1">
      <c r="B7" s="394" t="s">
        <v>622</v>
      </c>
      <c r="C7" s="394"/>
      <c r="D7" s="403"/>
      <c r="E7" s="396"/>
      <c r="F7" s="34"/>
      <c r="G7" s="34"/>
    </row>
    <row r="8" spans="1:36" ht="18" customHeight="1">
      <c r="B8" s="405" t="s">
        <v>1046</v>
      </c>
      <c r="C8" s="406"/>
      <c r="D8" s="292" t="s">
        <v>1070</v>
      </c>
      <c r="E8" s="293" t="s">
        <v>1071</v>
      </c>
      <c r="F8" s="34"/>
      <c r="G8" s="34"/>
    </row>
    <row r="9" spans="1:36" ht="18" customHeight="1">
      <c r="B9" s="407"/>
      <c r="C9" s="408"/>
      <c r="D9" s="254"/>
      <c r="E9" s="42"/>
      <c r="F9" s="255" t="s">
        <v>1047</v>
      </c>
      <c r="G9" s="34"/>
    </row>
    <row r="10" spans="1:36" ht="18" customHeight="1"/>
    <row r="11" spans="1:36" s="11" customFormat="1" ht="18" customHeight="1">
      <c r="B11" s="13" t="s">
        <v>1055</v>
      </c>
      <c r="C11" s="34"/>
      <c r="D11" s="34"/>
      <c r="E11" s="34"/>
      <c r="F11" s="34"/>
      <c r="G11" s="34"/>
      <c r="H11" s="34"/>
      <c r="I11" s="34"/>
      <c r="J11" s="34"/>
      <c r="K11" s="35"/>
      <c r="L11" s="35"/>
      <c r="M11" s="35"/>
      <c r="N11" s="35"/>
      <c r="O11" s="34"/>
      <c r="P11" s="12"/>
      <c r="AC11" s="34"/>
      <c r="AD11" s="34"/>
      <c r="AE11" s="34"/>
      <c r="AF11" s="34"/>
      <c r="AG11" s="34"/>
      <c r="AH11" s="34"/>
      <c r="AI11" s="34"/>
      <c r="AJ11" s="34"/>
    </row>
    <row r="12" spans="1:36" ht="27.75" customHeight="1">
      <c r="A12" s="375"/>
      <c r="B12" s="371" t="s">
        <v>9</v>
      </c>
      <c r="C12" s="371" t="s">
        <v>8</v>
      </c>
      <c r="D12" s="404" t="s">
        <v>192</v>
      </c>
      <c r="E12" s="371" t="s">
        <v>14</v>
      </c>
      <c r="F12" s="371" t="s">
        <v>556</v>
      </c>
      <c r="G12" s="373" t="s">
        <v>635</v>
      </c>
      <c r="H12" s="371" t="s">
        <v>13</v>
      </c>
      <c r="I12" s="371" t="s">
        <v>557</v>
      </c>
      <c r="J12" s="371" t="s">
        <v>558</v>
      </c>
      <c r="K12" s="371" t="s">
        <v>177</v>
      </c>
      <c r="L12" s="371" t="s">
        <v>1066</v>
      </c>
      <c r="M12" s="371" t="s">
        <v>186</v>
      </c>
      <c r="N12" s="391" t="s">
        <v>6</v>
      </c>
      <c r="O12" s="392"/>
      <c r="P12" s="386" t="s">
        <v>559</v>
      </c>
      <c r="Q12" s="388" t="s">
        <v>166</v>
      </c>
      <c r="R12" s="376"/>
      <c r="S12" s="389" t="s">
        <v>5</v>
      </c>
      <c r="T12" s="390"/>
      <c r="U12" s="38"/>
      <c r="V12" s="384" t="s">
        <v>183</v>
      </c>
      <c r="W12" s="385"/>
      <c r="X12" s="39"/>
      <c r="Y12" s="393" t="s">
        <v>636</v>
      </c>
      <c r="Z12" s="393"/>
      <c r="AA12" s="393" t="s">
        <v>637</v>
      </c>
      <c r="AB12" s="393"/>
      <c r="AC12" s="381" t="s">
        <v>872</v>
      </c>
      <c r="AD12" s="382"/>
      <c r="AE12" s="382"/>
      <c r="AF12" s="383"/>
      <c r="AG12" s="381" t="s">
        <v>560</v>
      </c>
      <c r="AH12" s="382"/>
      <c r="AI12" s="382"/>
      <c r="AJ12" s="383"/>
    </row>
    <row r="13" spans="1:36" ht="30.75" customHeight="1">
      <c r="A13" s="375"/>
      <c r="B13" s="372"/>
      <c r="C13" s="372"/>
      <c r="D13" s="404"/>
      <c r="E13" s="372"/>
      <c r="F13" s="372"/>
      <c r="G13" s="374"/>
      <c r="H13" s="372"/>
      <c r="I13" s="372"/>
      <c r="J13" s="372"/>
      <c r="K13" s="372"/>
      <c r="L13" s="372"/>
      <c r="M13" s="372"/>
      <c r="N13" s="32"/>
      <c r="O13" s="32" t="s">
        <v>4</v>
      </c>
      <c r="P13" s="387"/>
      <c r="Q13" s="3" t="s">
        <v>3</v>
      </c>
      <c r="R13" s="3" t="s">
        <v>2</v>
      </c>
      <c r="S13" s="3" t="s">
        <v>3</v>
      </c>
      <c r="T13" s="3" t="s">
        <v>2</v>
      </c>
      <c r="U13" s="37" t="s">
        <v>188</v>
      </c>
      <c r="V13" s="25" t="s">
        <v>3</v>
      </c>
      <c r="W13" s="25" t="s">
        <v>2</v>
      </c>
      <c r="X13" s="37" t="s">
        <v>188</v>
      </c>
      <c r="Y13" s="43" t="s">
        <v>205</v>
      </c>
      <c r="Z13" s="43" t="s">
        <v>206</v>
      </c>
      <c r="AA13" s="43" t="s">
        <v>205</v>
      </c>
      <c r="AB13" s="43" t="s">
        <v>206</v>
      </c>
      <c r="AC13" s="71"/>
      <c r="AD13" s="73" t="s">
        <v>12</v>
      </c>
      <c r="AE13" s="73" t="s">
        <v>11</v>
      </c>
      <c r="AF13" s="73" t="s">
        <v>10</v>
      </c>
      <c r="AG13" s="71"/>
      <c r="AH13" s="73" t="s">
        <v>12</v>
      </c>
      <c r="AI13" s="73" t="s">
        <v>11</v>
      </c>
      <c r="AJ13" s="73" t="s">
        <v>10</v>
      </c>
    </row>
    <row r="14" spans="1:36" ht="18" customHeight="1">
      <c r="A14" s="132">
        <v>1</v>
      </c>
      <c r="B14" s="131"/>
      <c r="C14" s="105" t="str">
        <f t="shared" ref="C14:C41" si="0">IFERROR(VLOOKUP($D14,補助対象リスト,7,0),"")</f>
        <v/>
      </c>
      <c r="D14" s="131"/>
      <c r="E14" s="36" t="str">
        <f t="shared" ref="E14:E41" si="1">IFERROR(VLOOKUP($D14,補助対象リスト,2,0),"正しい登録Noを入力してください。")</f>
        <v>正しい登録Noを入力してください。</v>
      </c>
      <c r="F14" s="131"/>
      <c r="G14" s="139"/>
      <c r="H14" s="130"/>
      <c r="I14" s="351"/>
      <c r="J14" s="351"/>
      <c r="K14" s="86">
        <f>I14*J14</f>
        <v>0</v>
      </c>
      <c r="L14" s="66"/>
      <c r="M14" s="86">
        <f>ROUNDDOWN(IF(L14="",K14,K14*L14),0)</f>
        <v>0</v>
      </c>
      <c r="N14" s="87"/>
      <c r="O14" s="131"/>
      <c r="P14" s="42"/>
      <c r="Q14" s="42"/>
      <c r="R14" s="42"/>
      <c r="S14" s="42"/>
      <c r="T14" s="42"/>
      <c r="U14" s="145" t="e">
        <f>EOMONTH(T14,0)-EOMONTH(S14,-1)</f>
        <v>#NUM!</v>
      </c>
      <c r="V14" s="28">
        <v>46082</v>
      </c>
      <c r="W14" s="27">
        <f>EOMONTH(T14,0)</f>
        <v>31</v>
      </c>
      <c r="X14" s="146">
        <f>EOMONTH(W14,0)+1-V14</f>
        <v>-46050</v>
      </c>
      <c r="Y14" s="146">
        <f t="shared" ref="Y14:Y41" si="2">IF(G14="",0,ROUNDDOWN(YEARFRAC(EOMONTH(P14,-1)+1,EOMONTH(S14,0)+1,1),2))</f>
        <v>0</v>
      </c>
      <c r="Z14" s="147">
        <f>IF(G14="",1,IF(C14="(２)ソフトウェア利用関連費",VLOOKUP(H14,減価償却!$B$5:$R$16,MATCH(シート①!Y14,減価償却!$T$4:$T$19,-1)+1,1),VLOOKUP(H14,減価償却!$B$20:$R$31,MATCH(シート①!Y14,減価償却!$T$4:$T$19,-1)+1,1)))</f>
        <v>1</v>
      </c>
      <c r="AA14" s="148">
        <f>IF(T14="",0,ROUNDDOWN(YEARFRAC(EOMONTH(P14,-1)+1,EOMONTH(T14,0)+1,1),2))</f>
        <v>0</v>
      </c>
      <c r="AB14" s="147">
        <f>IF(OR(I14&lt;20000,YEARFRAC(T14,R14+1,1)&lt;0.25,H14=1),0,IF(C14="(２)ソフトウェア利用関連費",VLOOKUP(H14,減価償却!$B$5:$R$16,MATCH(シート①!AA14,減価償却!$T$4:$T$19,-1)+1,1),VLOOKUP(H14,減価償却!$B$20:$R$31,MATCH(シート①!AA14,減価償却!$T$4:$T$19,-1)+1,1)))</f>
        <v>0</v>
      </c>
      <c r="AC14" s="88">
        <f>ROUNDDOWN(M14*(Z14-AB14),0)</f>
        <v>0</v>
      </c>
      <c r="AD14" s="88" t="str">
        <f t="shared" ref="AD14:AF41" si="3">IF($C14=AD$13,$AC14,"")</f>
        <v/>
      </c>
      <c r="AE14" s="88" t="str">
        <f t="shared" si="3"/>
        <v/>
      </c>
      <c r="AF14" s="88" t="str">
        <f t="shared" si="3"/>
        <v/>
      </c>
      <c r="AG14" s="88">
        <f>ROUNDDOWN(IF(OR(AC14=0,I14&lt;20000),0,IF(X14&lt;0,0,AC14*X14/U14)),0)</f>
        <v>0</v>
      </c>
      <c r="AH14" s="88" t="str">
        <f t="shared" ref="AH14:AJ41" si="4">IF($C14=AH$13,$AG14/2,"")</f>
        <v/>
      </c>
      <c r="AI14" s="88" t="str">
        <f t="shared" si="4"/>
        <v/>
      </c>
      <c r="AJ14" s="88" t="str">
        <f t="shared" si="4"/>
        <v/>
      </c>
    </row>
    <row r="15" spans="1:36" ht="18" customHeight="1">
      <c r="A15" s="132">
        <v>2</v>
      </c>
      <c r="B15" s="131"/>
      <c r="C15" s="105" t="str">
        <f t="shared" si="0"/>
        <v/>
      </c>
      <c r="D15" s="131"/>
      <c r="E15" s="36" t="str">
        <f t="shared" si="1"/>
        <v>正しい登録Noを入力してください。</v>
      </c>
      <c r="F15" s="131"/>
      <c r="G15" s="139"/>
      <c r="H15" s="351"/>
      <c r="I15" s="351"/>
      <c r="J15" s="351"/>
      <c r="K15" s="86">
        <f>I15*J15</f>
        <v>0</v>
      </c>
      <c r="L15" s="66"/>
      <c r="M15" s="86">
        <f t="shared" ref="M15:M41" si="5">ROUNDDOWN(IF(L15="",K15,K15*L15),0)</f>
        <v>0</v>
      </c>
      <c r="N15" s="87"/>
      <c r="O15" s="131"/>
      <c r="P15" s="42"/>
      <c r="Q15" s="42"/>
      <c r="R15" s="42"/>
      <c r="S15" s="42"/>
      <c r="T15" s="42"/>
      <c r="U15" s="145" t="e">
        <f t="shared" ref="U15:U41" si="6">EOMONTH(T15,0)-EOMONTH(S15,-1)</f>
        <v>#NUM!</v>
      </c>
      <c r="V15" s="28">
        <v>46082</v>
      </c>
      <c r="W15" s="27">
        <f t="shared" ref="W15:W41" si="7">EOMONTH(T15,0)</f>
        <v>31</v>
      </c>
      <c r="X15" s="146">
        <f t="shared" ref="X15:X41" si="8">EOMONTH(W15,0)+1-V15</f>
        <v>-46050</v>
      </c>
      <c r="Y15" s="146">
        <f t="shared" si="2"/>
        <v>0</v>
      </c>
      <c r="Z15" s="147">
        <f>IF(G15="",1,IF(C15="(２)ソフトウェア利用関連費",VLOOKUP(H15,減価償却!$B$5:$R$16,MATCH(シート①!Y15,減価償却!$T$4:$T$19,-1)+1,1),VLOOKUP(H15,減価償却!$B$20:$R$31,MATCH(シート①!Y15,減価償却!$T$4:$T$19,-1)+1,1)))</f>
        <v>1</v>
      </c>
      <c r="AA15" s="148">
        <f t="shared" ref="AA15:AA41" si="9">IF(T15="",0,ROUNDDOWN(YEARFRAC(EOMONTH(P15,-1)+1,EOMONTH(T15,0)+1,1),2))</f>
        <v>0</v>
      </c>
      <c r="AB15" s="147">
        <f>IF(OR(I15&lt;20000,YEARFRAC(T15,R15+1,1)&lt;0.25,H15=1),0,IF(C15="(２)ソフトウェア利用関連費",VLOOKUP(H15,減価償却!$B$5:$R$16,MATCH(シート①!AA15,減価償却!$T$4:$T$19,-1)+1,1),VLOOKUP(H15,減価償却!$B$20:$R$31,MATCH(シート①!AA15,減価償却!$T$4:$T$19,-1)+1,1)))</f>
        <v>0</v>
      </c>
      <c r="AC15" s="88">
        <f t="shared" ref="AC15:AC41" si="10">ROUNDDOWN(M15*(Z15-AB15),0)</f>
        <v>0</v>
      </c>
      <c r="AD15" s="88" t="str">
        <f t="shared" si="3"/>
        <v/>
      </c>
      <c r="AE15" s="88" t="str">
        <f t="shared" si="3"/>
        <v/>
      </c>
      <c r="AF15" s="88" t="str">
        <f t="shared" si="3"/>
        <v/>
      </c>
      <c r="AG15" s="88">
        <f t="shared" ref="AG15:AG41" si="11">ROUNDDOWN(IF(OR(AC15=0,I15&lt;20000),0,IF(X15&lt;0,0,AC15*X15/U15)),0)</f>
        <v>0</v>
      </c>
      <c r="AH15" s="88" t="str">
        <f t="shared" si="4"/>
        <v/>
      </c>
      <c r="AI15" s="88" t="str">
        <f t="shared" si="4"/>
        <v/>
      </c>
      <c r="AJ15" s="88" t="str">
        <f t="shared" si="4"/>
        <v/>
      </c>
    </row>
    <row r="16" spans="1:36" ht="18" customHeight="1">
      <c r="A16" s="132">
        <v>3</v>
      </c>
      <c r="B16" s="131"/>
      <c r="C16" s="106" t="str">
        <f t="shared" si="0"/>
        <v/>
      </c>
      <c r="D16" s="130"/>
      <c r="E16" s="10" t="str">
        <f t="shared" si="1"/>
        <v>正しい登録Noを入力してください。</v>
      </c>
      <c r="F16" s="131"/>
      <c r="G16" s="139"/>
      <c r="H16" s="351"/>
      <c r="I16" s="351"/>
      <c r="J16" s="351"/>
      <c r="K16" s="86">
        <f t="shared" ref="K16:K41" si="12">I16*J16</f>
        <v>0</v>
      </c>
      <c r="L16" s="66"/>
      <c r="M16" s="91">
        <f t="shared" si="5"/>
        <v>0</v>
      </c>
      <c r="N16" s="87"/>
      <c r="O16" s="130"/>
      <c r="P16" s="42"/>
      <c r="Q16" s="42"/>
      <c r="R16" s="42"/>
      <c r="S16" s="42"/>
      <c r="T16" s="42"/>
      <c r="U16" s="145" t="e">
        <f t="shared" si="6"/>
        <v>#NUM!</v>
      </c>
      <c r="V16" s="28">
        <v>46082</v>
      </c>
      <c r="W16" s="27">
        <f t="shared" si="7"/>
        <v>31</v>
      </c>
      <c r="X16" s="146">
        <f t="shared" si="8"/>
        <v>-46050</v>
      </c>
      <c r="Y16" s="146">
        <f t="shared" si="2"/>
        <v>0</v>
      </c>
      <c r="Z16" s="147">
        <f>IF(G16="",1,IF(C16="(２)ソフトウェア利用関連費",VLOOKUP(H16,減価償却!$B$5:$R$16,MATCH(シート①!Y16,減価償却!$T$4:$T$19,-1)+1,1),VLOOKUP(H16,減価償却!$B$20:$R$31,MATCH(シート①!Y16,減価償却!$T$4:$T$19,-1)+1,1)))</f>
        <v>1</v>
      </c>
      <c r="AA16" s="148">
        <f t="shared" si="9"/>
        <v>0</v>
      </c>
      <c r="AB16" s="147">
        <f>IF(OR(I16&lt;20000,YEARFRAC(T16,R16+1,1)&lt;0.25,H16=1),0,IF(C16="(２)ソフトウェア利用関連費",VLOOKUP(H16,減価償却!$B$5:$R$16,MATCH(シート①!AA16,減価償却!$T$4:$T$19,-1)+1,1),VLOOKUP(H16,減価償却!$B$20:$R$31,MATCH(シート①!AA16,減価償却!$T$4:$T$19,-1)+1,1)))</f>
        <v>0</v>
      </c>
      <c r="AC16" s="88">
        <f t="shared" si="10"/>
        <v>0</v>
      </c>
      <c r="AD16" s="88" t="str">
        <f t="shared" si="3"/>
        <v/>
      </c>
      <c r="AE16" s="88" t="str">
        <f t="shared" si="3"/>
        <v/>
      </c>
      <c r="AF16" s="88" t="str">
        <f t="shared" si="3"/>
        <v/>
      </c>
      <c r="AG16" s="88">
        <f t="shared" si="11"/>
        <v>0</v>
      </c>
      <c r="AH16" s="88" t="str">
        <f t="shared" si="4"/>
        <v/>
      </c>
      <c r="AI16" s="88" t="str">
        <f t="shared" si="4"/>
        <v/>
      </c>
      <c r="AJ16" s="88" t="str">
        <f t="shared" si="4"/>
        <v/>
      </c>
    </row>
    <row r="17" spans="1:36" ht="18" customHeight="1">
      <c r="A17" s="132">
        <v>4</v>
      </c>
      <c r="B17" s="131"/>
      <c r="C17" s="106" t="str">
        <f t="shared" si="0"/>
        <v/>
      </c>
      <c r="D17" s="130"/>
      <c r="E17" s="10" t="str">
        <f t="shared" si="1"/>
        <v>正しい登録Noを入力してください。</v>
      </c>
      <c r="F17" s="131"/>
      <c r="G17" s="139"/>
      <c r="H17" s="351"/>
      <c r="I17" s="351"/>
      <c r="J17" s="351"/>
      <c r="K17" s="86">
        <f t="shared" si="12"/>
        <v>0</v>
      </c>
      <c r="L17" s="66"/>
      <c r="M17" s="91">
        <f t="shared" si="5"/>
        <v>0</v>
      </c>
      <c r="N17" s="87"/>
      <c r="O17" s="130"/>
      <c r="P17" s="42"/>
      <c r="Q17" s="42"/>
      <c r="R17" s="42"/>
      <c r="S17" s="42"/>
      <c r="T17" s="42"/>
      <c r="U17" s="145" t="e">
        <f t="shared" si="6"/>
        <v>#NUM!</v>
      </c>
      <c r="V17" s="28">
        <v>46082</v>
      </c>
      <c r="W17" s="27">
        <f t="shared" si="7"/>
        <v>31</v>
      </c>
      <c r="X17" s="146">
        <f t="shared" si="8"/>
        <v>-46050</v>
      </c>
      <c r="Y17" s="146">
        <f t="shared" si="2"/>
        <v>0</v>
      </c>
      <c r="Z17" s="147">
        <f>IF(G17="",1,IF(C17="(２)ソフトウェア利用関連費",VLOOKUP(H17,減価償却!$B$5:$R$16,MATCH(シート①!Y17,減価償却!$T$4:$T$19,-1)+1,1),VLOOKUP(H17,減価償却!$B$20:$R$31,MATCH(シート①!Y17,減価償却!$T$4:$T$19,-1)+1,1)))</f>
        <v>1</v>
      </c>
      <c r="AA17" s="148">
        <f t="shared" si="9"/>
        <v>0</v>
      </c>
      <c r="AB17" s="147">
        <f>IF(OR(I17&lt;20000,YEARFRAC(T17,R17+1,1)&lt;0.25,H17=1),0,IF(C17="(２)ソフトウェア利用関連費",VLOOKUP(H17,減価償却!$B$5:$R$16,MATCH(シート①!AA17,減価償却!$T$4:$T$19,-1)+1,1),VLOOKUP(H17,減価償却!$B$20:$R$31,MATCH(シート①!AA17,減価償却!$T$4:$T$19,-1)+1,1)))</f>
        <v>0</v>
      </c>
      <c r="AC17" s="88">
        <f t="shared" si="10"/>
        <v>0</v>
      </c>
      <c r="AD17" s="88" t="str">
        <f t="shared" si="3"/>
        <v/>
      </c>
      <c r="AE17" s="88" t="str">
        <f t="shared" si="3"/>
        <v/>
      </c>
      <c r="AF17" s="88" t="str">
        <f t="shared" si="3"/>
        <v/>
      </c>
      <c r="AG17" s="88">
        <f t="shared" si="11"/>
        <v>0</v>
      </c>
      <c r="AH17" s="88" t="str">
        <f t="shared" si="4"/>
        <v/>
      </c>
      <c r="AI17" s="88" t="str">
        <f t="shared" si="4"/>
        <v/>
      </c>
      <c r="AJ17" s="88" t="str">
        <f t="shared" si="4"/>
        <v/>
      </c>
    </row>
    <row r="18" spans="1:36" ht="18" customHeight="1">
      <c r="A18" s="132">
        <v>5</v>
      </c>
      <c r="B18" s="131"/>
      <c r="C18" s="106" t="str">
        <f t="shared" si="0"/>
        <v/>
      </c>
      <c r="D18" s="130"/>
      <c r="E18" s="10" t="str">
        <f t="shared" si="1"/>
        <v>正しい登録Noを入力してください。</v>
      </c>
      <c r="F18" s="131"/>
      <c r="G18" s="139"/>
      <c r="H18" s="351"/>
      <c r="I18" s="351"/>
      <c r="J18" s="351"/>
      <c r="K18" s="86">
        <f t="shared" si="12"/>
        <v>0</v>
      </c>
      <c r="L18" s="66"/>
      <c r="M18" s="91">
        <f t="shared" si="5"/>
        <v>0</v>
      </c>
      <c r="N18" s="68"/>
      <c r="O18" s="130"/>
      <c r="P18" s="42"/>
      <c r="Q18" s="42"/>
      <c r="R18" s="42"/>
      <c r="S18" s="42"/>
      <c r="T18" s="42"/>
      <c r="U18" s="145" t="e">
        <f t="shared" si="6"/>
        <v>#NUM!</v>
      </c>
      <c r="V18" s="28">
        <v>46082</v>
      </c>
      <c r="W18" s="27">
        <f t="shared" si="7"/>
        <v>31</v>
      </c>
      <c r="X18" s="146">
        <f t="shared" si="8"/>
        <v>-46050</v>
      </c>
      <c r="Y18" s="146">
        <f t="shared" si="2"/>
        <v>0</v>
      </c>
      <c r="Z18" s="147">
        <f>IF(G18="",1,IF(C18="(２)ソフトウェア利用関連費",VLOOKUP(H18,減価償却!$B$5:$R$16,MATCH(シート①!Y18,減価償却!$T$4:$T$19,-1)+1,1),VLOOKUP(H18,減価償却!$B$20:$R$31,MATCH(シート①!Y18,減価償却!$T$4:$T$19,-1)+1,1)))</f>
        <v>1</v>
      </c>
      <c r="AA18" s="148">
        <f t="shared" si="9"/>
        <v>0</v>
      </c>
      <c r="AB18" s="147">
        <f>IF(OR(I18&lt;20000,YEARFRAC(T18,R18+1,1)&lt;0.25,H18=1),0,IF(C18="(２)ソフトウェア利用関連費",VLOOKUP(H18,減価償却!$B$5:$R$16,MATCH(シート①!AA18,減価償却!$T$4:$T$19,-1)+1,1),VLOOKUP(H18,減価償却!$B$20:$R$31,MATCH(シート①!AA18,減価償却!$T$4:$T$19,-1)+1,1)))</f>
        <v>0</v>
      </c>
      <c r="AC18" s="88">
        <f t="shared" si="10"/>
        <v>0</v>
      </c>
      <c r="AD18" s="88" t="str">
        <f t="shared" si="3"/>
        <v/>
      </c>
      <c r="AE18" s="88" t="str">
        <f t="shared" si="3"/>
        <v/>
      </c>
      <c r="AF18" s="88" t="str">
        <f t="shared" si="3"/>
        <v/>
      </c>
      <c r="AG18" s="88">
        <f t="shared" si="11"/>
        <v>0</v>
      </c>
      <c r="AH18" s="88" t="str">
        <f t="shared" si="4"/>
        <v/>
      </c>
      <c r="AI18" s="88" t="str">
        <f t="shared" si="4"/>
        <v/>
      </c>
      <c r="AJ18" s="88" t="str">
        <f t="shared" si="4"/>
        <v/>
      </c>
    </row>
    <row r="19" spans="1:36" ht="18" customHeight="1">
      <c r="A19" s="132">
        <v>6</v>
      </c>
      <c r="B19" s="131"/>
      <c r="C19" s="106" t="str">
        <f t="shared" si="0"/>
        <v/>
      </c>
      <c r="D19" s="130"/>
      <c r="E19" s="10" t="str">
        <f t="shared" si="1"/>
        <v>正しい登録Noを入力してください。</v>
      </c>
      <c r="F19" s="131"/>
      <c r="G19" s="139"/>
      <c r="H19" s="351"/>
      <c r="I19" s="351"/>
      <c r="J19" s="351"/>
      <c r="K19" s="86">
        <f t="shared" si="12"/>
        <v>0</v>
      </c>
      <c r="L19" s="66"/>
      <c r="M19" s="91">
        <f t="shared" si="5"/>
        <v>0</v>
      </c>
      <c r="N19" s="68"/>
      <c r="O19" s="130"/>
      <c r="P19" s="42"/>
      <c r="Q19" s="42"/>
      <c r="R19" s="42"/>
      <c r="S19" s="42"/>
      <c r="T19" s="42"/>
      <c r="U19" s="145" t="e">
        <f t="shared" si="6"/>
        <v>#NUM!</v>
      </c>
      <c r="V19" s="28">
        <v>46082</v>
      </c>
      <c r="W19" s="27">
        <f t="shared" si="7"/>
        <v>31</v>
      </c>
      <c r="X19" s="146">
        <f t="shared" si="8"/>
        <v>-46050</v>
      </c>
      <c r="Y19" s="146">
        <f t="shared" si="2"/>
        <v>0</v>
      </c>
      <c r="Z19" s="147">
        <f>IF(G19="",1,IF(C19="(２)ソフトウェア利用関連費",VLOOKUP(H19,減価償却!$B$5:$R$16,MATCH(シート①!Y19,減価償却!$T$4:$T$19,-1)+1,1),VLOOKUP(H19,減価償却!$B$20:$R$31,MATCH(シート①!Y19,減価償却!$T$4:$T$19,-1)+1,1)))</f>
        <v>1</v>
      </c>
      <c r="AA19" s="148">
        <f t="shared" si="9"/>
        <v>0</v>
      </c>
      <c r="AB19" s="147">
        <f>IF(OR(I19&lt;20000,YEARFRAC(T19,R19+1,1)&lt;0.25,H19=1),0,IF(C19="(２)ソフトウェア利用関連費",VLOOKUP(H19,減価償却!$B$5:$R$16,MATCH(シート①!AA19,減価償却!$T$4:$T$19,-1)+1,1),VLOOKUP(H19,減価償却!$B$20:$R$31,MATCH(シート①!AA19,減価償却!$T$4:$T$19,-1)+1,1)))</f>
        <v>0</v>
      </c>
      <c r="AC19" s="88">
        <f t="shared" si="10"/>
        <v>0</v>
      </c>
      <c r="AD19" s="88" t="str">
        <f t="shared" si="3"/>
        <v/>
      </c>
      <c r="AE19" s="88" t="str">
        <f t="shared" si="3"/>
        <v/>
      </c>
      <c r="AF19" s="88" t="str">
        <f t="shared" si="3"/>
        <v/>
      </c>
      <c r="AG19" s="88">
        <f t="shared" si="11"/>
        <v>0</v>
      </c>
      <c r="AH19" s="88" t="str">
        <f t="shared" si="4"/>
        <v/>
      </c>
      <c r="AI19" s="88" t="str">
        <f t="shared" si="4"/>
        <v/>
      </c>
      <c r="AJ19" s="88" t="str">
        <f t="shared" si="4"/>
        <v/>
      </c>
    </row>
    <row r="20" spans="1:36" ht="18" customHeight="1">
      <c r="A20" s="132">
        <v>7</v>
      </c>
      <c r="B20" s="131"/>
      <c r="C20" s="106" t="str">
        <f t="shared" si="0"/>
        <v/>
      </c>
      <c r="D20" s="130"/>
      <c r="E20" s="10" t="str">
        <f t="shared" si="1"/>
        <v>正しい登録Noを入力してください。</v>
      </c>
      <c r="F20" s="131"/>
      <c r="G20" s="139"/>
      <c r="H20" s="351"/>
      <c r="I20" s="351"/>
      <c r="J20" s="351"/>
      <c r="K20" s="86">
        <f t="shared" si="12"/>
        <v>0</v>
      </c>
      <c r="L20" s="66"/>
      <c r="M20" s="91">
        <f t="shared" si="5"/>
        <v>0</v>
      </c>
      <c r="N20" s="68"/>
      <c r="O20" s="130"/>
      <c r="P20" s="42"/>
      <c r="Q20" s="42"/>
      <c r="R20" s="42"/>
      <c r="S20" s="42"/>
      <c r="T20" s="42"/>
      <c r="U20" s="145" t="e">
        <f t="shared" si="6"/>
        <v>#NUM!</v>
      </c>
      <c r="V20" s="28">
        <v>46082</v>
      </c>
      <c r="W20" s="27">
        <f t="shared" si="7"/>
        <v>31</v>
      </c>
      <c r="X20" s="146">
        <f t="shared" si="8"/>
        <v>-46050</v>
      </c>
      <c r="Y20" s="146">
        <f t="shared" si="2"/>
        <v>0</v>
      </c>
      <c r="Z20" s="147">
        <f>IF(G20="",1,IF(C20="(２)ソフトウェア利用関連費",VLOOKUP(H20,減価償却!$B$5:$R$16,MATCH(シート①!Y20,減価償却!$T$4:$T$19,-1)+1,1),VLOOKUP(H20,減価償却!$B$20:$R$31,MATCH(シート①!Y20,減価償却!$T$4:$T$19,-1)+1,1)))</f>
        <v>1</v>
      </c>
      <c r="AA20" s="148">
        <f t="shared" si="9"/>
        <v>0</v>
      </c>
      <c r="AB20" s="147">
        <f>IF(OR(I20&lt;20000,YEARFRAC(T20,R20+1,1)&lt;0.25,H20=1),0,IF(C20="(２)ソフトウェア利用関連費",VLOOKUP(H20,減価償却!$B$5:$R$16,MATCH(シート①!AA20,減価償却!$T$4:$T$19,-1)+1,1),VLOOKUP(H20,減価償却!$B$20:$R$31,MATCH(シート①!AA20,減価償却!$T$4:$T$19,-1)+1,1)))</f>
        <v>0</v>
      </c>
      <c r="AC20" s="88">
        <f t="shared" si="10"/>
        <v>0</v>
      </c>
      <c r="AD20" s="88" t="str">
        <f t="shared" si="3"/>
        <v/>
      </c>
      <c r="AE20" s="88" t="str">
        <f t="shared" si="3"/>
        <v/>
      </c>
      <c r="AF20" s="88" t="str">
        <f t="shared" si="3"/>
        <v/>
      </c>
      <c r="AG20" s="88">
        <f t="shared" si="11"/>
        <v>0</v>
      </c>
      <c r="AH20" s="88" t="str">
        <f t="shared" si="4"/>
        <v/>
      </c>
      <c r="AI20" s="88" t="str">
        <f t="shared" si="4"/>
        <v/>
      </c>
      <c r="AJ20" s="88" t="str">
        <f t="shared" si="4"/>
        <v/>
      </c>
    </row>
    <row r="21" spans="1:36" ht="18" customHeight="1">
      <c r="A21" s="132">
        <v>8</v>
      </c>
      <c r="B21" s="131"/>
      <c r="C21" s="106" t="str">
        <f t="shared" si="0"/>
        <v/>
      </c>
      <c r="D21" s="130"/>
      <c r="E21" s="10" t="str">
        <f t="shared" si="1"/>
        <v>正しい登録Noを入力してください。</v>
      </c>
      <c r="F21" s="131"/>
      <c r="G21" s="139"/>
      <c r="H21" s="351"/>
      <c r="I21" s="351"/>
      <c r="J21" s="351"/>
      <c r="K21" s="86">
        <f t="shared" si="12"/>
        <v>0</v>
      </c>
      <c r="L21" s="66"/>
      <c r="M21" s="91">
        <f t="shared" si="5"/>
        <v>0</v>
      </c>
      <c r="N21" s="68"/>
      <c r="O21" s="130"/>
      <c r="P21" s="42"/>
      <c r="Q21" s="42"/>
      <c r="R21" s="42"/>
      <c r="S21" s="42"/>
      <c r="T21" s="42"/>
      <c r="U21" s="145" t="e">
        <f t="shared" si="6"/>
        <v>#NUM!</v>
      </c>
      <c r="V21" s="28">
        <v>46082</v>
      </c>
      <c r="W21" s="27">
        <f t="shared" si="7"/>
        <v>31</v>
      </c>
      <c r="X21" s="146">
        <f t="shared" si="8"/>
        <v>-46050</v>
      </c>
      <c r="Y21" s="146">
        <f t="shared" si="2"/>
        <v>0</v>
      </c>
      <c r="Z21" s="147">
        <f>IF(G21="",1,IF(C21="(２)ソフトウェア利用関連費",VLOOKUP(H21,減価償却!$B$5:$R$16,MATCH(シート①!Y21,減価償却!$T$4:$T$19,-1)+1,1),VLOOKUP(H21,減価償却!$B$20:$R$31,MATCH(シート①!Y21,減価償却!$T$4:$T$19,-1)+1,1)))</f>
        <v>1</v>
      </c>
      <c r="AA21" s="148">
        <f t="shared" si="9"/>
        <v>0</v>
      </c>
      <c r="AB21" s="147">
        <f>IF(OR(I21&lt;20000,YEARFRAC(T21,R21+1,1)&lt;0.25,H21=1),0,IF(C21="(２)ソフトウェア利用関連費",VLOOKUP(H21,減価償却!$B$5:$R$16,MATCH(シート①!AA21,減価償却!$T$4:$T$19,-1)+1,1),VLOOKUP(H21,減価償却!$B$20:$R$31,MATCH(シート①!AA21,減価償却!$T$4:$T$19,-1)+1,1)))</f>
        <v>0</v>
      </c>
      <c r="AC21" s="88">
        <f t="shared" si="10"/>
        <v>0</v>
      </c>
      <c r="AD21" s="88" t="str">
        <f t="shared" si="3"/>
        <v/>
      </c>
      <c r="AE21" s="88" t="str">
        <f t="shared" si="3"/>
        <v/>
      </c>
      <c r="AF21" s="88" t="str">
        <f t="shared" si="3"/>
        <v/>
      </c>
      <c r="AG21" s="88">
        <f t="shared" si="11"/>
        <v>0</v>
      </c>
      <c r="AH21" s="88" t="str">
        <f t="shared" si="4"/>
        <v/>
      </c>
      <c r="AI21" s="88" t="str">
        <f t="shared" si="4"/>
        <v/>
      </c>
      <c r="AJ21" s="88" t="str">
        <f t="shared" si="4"/>
        <v/>
      </c>
    </row>
    <row r="22" spans="1:36" ht="18" customHeight="1">
      <c r="A22" s="132">
        <v>9</v>
      </c>
      <c r="B22" s="131"/>
      <c r="C22" s="106" t="str">
        <f t="shared" si="0"/>
        <v/>
      </c>
      <c r="D22" s="130"/>
      <c r="E22" s="10" t="str">
        <f t="shared" si="1"/>
        <v>正しい登録Noを入力してください。</v>
      </c>
      <c r="F22" s="131"/>
      <c r="G22" s="139"/>
      <c r="H22" s="351"/>
      <c r="I22" s="351"/>
      <c r="J22" s="351"/>
      <c r="K22" s="86">
        <f t="shared" si="12"/>
        <v>0</v>
      </c>
      <c r="L22" s="66"/>
      <c r="M22" s="91">
        <f t="shared" si="5"/>
        <v>0</v>
      </c>
      <c r="N22" s="68"/>
      <c r="O22" s="130"/>
      <c r="P22" s="42"/>
      <c r="Q22" s="42"/>
      <c r="R22" s="42"/>
      <c r="S22" s="42"/>
      <c r="T22" s="42"/>
      <c r="U22" s="145" t="e">
        <f t="shared" si="6"/>
        <v>#NUM!</v>
      </c>
      <c r="V22" s="28">
        <v>46082</v>
      </c>
      <c r="W22" s="27">
        <f t="shared" si="7"/>
        <v>31</v>
      </c>
      <c r="X22" s="146">
        <f t="shared" si="8"/>
        <v>-46050</v>
      </c>
      <c r="Y22" s="146">
        <f t="shared" si="2"/>
        <v>0</v>
      </c>
      <c r="Z22" s="147">
        <f>IF(G22="",1,IF(C22="(２)ソフトウェア利用関連費",VLOOKUP(H22,減価償却!$B$5:$R$16,MATCH(シート①!Y22,減価償却!$T$4:$T$19,-1)+1,1),VLOOKUP(H22,減価償却!$B$20:$R$31,MATCH(シート①!Y22,減価償却!$T$4:$T$19,-1)+1,1)))</f>
        <v>1</v>
      </c>
      <c r="AA22" s="148">
        <f t="shared" si="9"/>
        <v>0</v>
      </c>
      <c r="AB22" s="147">
        <f>IF(OR(I22&lt;20000,YEARFRAC(T22,R22+1,1)&lt;0.25,H22=1),0,IF(C22="(２)ソフトウェア利用関連費",VLOOKUP(H22,減価償却!$B$5:$R$16,MATCH(シート①!AA22,減価償却!$T$4:$T$19,-1)+1,1),VLOOKUP(H22,減価償却!$B$20:$R$31,MATCH(シート①!AA22,減価償却!$T$4:$T$19,-1)+1,1)))</f>
        <v>0</v>
      </c>
      <c r="AC22" s="88">
        <f t="shared" si="10"/>
        <v>0</v>
      </c>
      <c r="AD22" s="88" t="str">
        <f t="shared" si="3"/>
        <v/>
      </c>
      <c r="AE22" s="88" t="str">
        <f t="shared" si="3"/>
        <v/>
      </c>
      <c r="AF22" s="88" t="str">
        <f t="shared" si="3"/>
        <v/>
      </c>
      <c r="AG22" s="88">
        <f t="shared" si="11"/>
        <v>0</v>
      </c>
      <c r="AH22" s="88" t="str">
        <f t="shared" si="4"/>
        <v/>
      </c>
      <c r="AI22" s="88" t="str">
        <f t="shared" si="4"/>
        <v/>
      </c>
      <c r="AJ22" s="88" t="str">
        <f t="shared" si="4"/>
        <v/>
      </c>
    </row>
    <row r="23" spans="1:36" ht="18" customHeight="1">
      <c r="A23" s="132">
        <v>10</v>
      </c>
      <c r="B23" s="131"/>
      <c r="C23" s="106" t="str">
        <f t="shared" si="0"/>
        <v/>
      </c>
      <c r="D23" s="130"/>
      <c r="E23" s="10" t="str">
        <f t="shared" si="1"/>
        <v>正しい登録Noを入力してください。</v>
      </c>
      <c r="F23" s="131"/>
      <c r="G23" s="139"/>
      <c r="H23" s="351"/>
      <c r="I23" s="351"/>
      <c r="J23" s="351"/>
      <c r="K23" s="86">
        <f t="shared" si="12"/>
        <v>0</v>
      </c>
      <c r="L23" s="66"/>
      <c r="M23" s="91">
        <f t="shared" si="5"/>
        <v>0</v>
      </c>
      <c r="N23" s="68"/>
      <c r="O23" s="130"/>
      <c r="P23" s="42"/>
      <c r="Q23" s="42"/>
      <c r="R23" s="42"/>
      <c r="S23" s="42"/>
      <c r="T23" s="42"/>
      <c r="U23" s="145" t="e">
        <f t="shared" si="6"/>
        <v>#NUM!</v>
      </c>
      <c r="V23" s="28">
        <v>46082</v>
      </c>
      <c r="W23" s="27">
        <f t="shared" si="7"/>
        <v>31</v>
      </c>
      <c r="X23" s="146">
        <f t="shared" si="8"/>
        <v>-46050</v>
      </c>
      <c r="Y23" s="146">
        <f t="shared" si="2"/>
        <v>0</v>
      </c>
      <c r="Z23" s="147">
        <f>IF(G23="",1,IF(C23="(２)ソフトウェア利用関連費",VLOOKUP(H23,減価償却!$B$5:$R$16,MATCH(シート①!Y23,減価償却!$T$4:$T$19,-1)+1,1),VLOOKUP(H23,減価償却!$B$20:$R$31,MATCH(シート①!Y23,減価償却!$T$4:$T$19,-1)+1,1)))</f>
        <v>1</v>
      </c>
      <c r="AA23" s="148">
        <f t="shared" si="9"/>
        <v>0</v>
      </c>
      <c r="AB23" s="147">
        <f>IF(OR(I23&lt;20000,YEARFRAC(T23,R23+1,1)&lt;0.25,H23=1),0,IF(C23="(２)ソフトウェア利用関連費",VLOOKUP(H23,減価償却!$B$5:$R$16,MATCH(シート①!AA23,減価償却!$T$4:$T$19,-1)+1,1),VLOOKUP(H23,減価償却!$B$20:$R$31,MATCH(シート①!AA23,減価償却!$T$4:$T$19,-1)+1,1)))</f>
        <v>0</v>
      </c>
      <c r="AC23" s="88">
        <f t="shared" si="10"/>
        <v>0</v>
      </c>
      <c r="AD23" s="88" t="str">
        <f t="shared" si="3"/>
        <v/>
      </c>
      <c r="AE23" s="88" t="str">
        <f t="shared" si="3"/>
        <v/>
      </c>
      <c r="AF23" s="88" t="str">
        <f t="shared" si="3"/>
        <v/>
      </c>
      <c r="AG23" s="88">
        <f t="shared" si="11"/>
        <v>0</v>
      </c>
      <c r="AH23" s="88" t="str">
        <f t="shared" si="4"/>
        <v/>
      </c>
      <c r="AI23" s="88" t="str">
        <f t="shared" si="4"/>
        <v/>
      </c>
      <c r="AJ23" s="88" t="str">
        <f t="shared" si="4"/>
        <v/>
      </c>
    </row>
    <row r="24" spans="1:36" ht="18" customHeight="1">
      <c r="A24" s="132">
        <v>11</v>
      </c>
      <c r="B24" s="131"/>
      <c r="C24" s="106" t="str">
        <f t="shared" si="0"/>
        <v/>
      </c>
      <c r="D24" s="130"/>
      <c r="E24" s="10" t="str">
        <f t="shared" si="1"/>
        <v>正しい登録Noを入力してください。</v>
      </c>
      <c r="F24" s="131"/>
      <c r="G24" s="139"/>
      <c r="H24" s="351"/>
      <c r="I24" s="351"/>
      <c r="J24" s="351"/>
      <c r="K24" s="86">
        <f t="shared" si="12"/>
        <v>0</v>
      </c>
      <c r="L24" s="66"/>
      <c r="M24" s="91">
        <f t="shared" si="5"/>
        <v>0</v>
      </c>
      <c r="N24" s="68"/>
      <c r="O24" s="130"/>
      <c r="P24" s="42"/>
      <c r="Q24" s="42"/>
      <c r="R24" s="42"/>
      <c r="S24" s="42"/>
      <c r="T24" s="42"/>
      <c r="U24" s="145" t="e">
        <f t="shared" si="6"/>
        <v>#NUM!</v>
      </c>
      <c r="V24" s="28">
        <v>46082</v>
      </c>
      <c r="W24" s="27">
        <f t="shared" si="7"/>
        <v>31</v>
      </c>
      <c r="X24" s="146">
        <f t="shared" si="8"/>
        <v>-46050</v>
      </c>
      <c r="Y24" s="146">
        <f t="shared" si="2"/>
        <v>0</v>
      </c>
      <c r="Z24" s="147">
        <f>IF(G24="",1,IF(C24="(２)ソフトウェア利用関連費",VLOOKUP(H24,減価償却!$B$5:$R$16,MATCH(シート①!Y24,減価償却!$T$4:$T$19,-1)+1,1),VLOOKUP(H24,減価償却!$B$20:$R$31,MATCH(シート①!Y24,減価償却!$T$4:$T$19,-1)+1,1)))</f>
        <v>1</v>
      </c>
      <c r="AA24" s="148">
        <f t="shared" si="9"/>
        <v>0</v>
      </c>
      <c r="AB24" s="147">
        <f>IF(OR(I24&lt;20000,YEARFRAC(T24,R24+1,1)&lt;0.25,H24=1),0,IF(C24="(２)ソフトウェア利用関連費",VLOOKUP(H24,減価償却!$B$5:$R$16,MATCH(シート①!AA24,減価償却!$T$4:$T$19,-1)+1,1),VLOOKUP(H24,減価償却!$B$20:$R$31,MATCH(シート①!AA24,減価償却!$T$4:$T$19,-1)+1,1)))</f>
        <v>0</v>
      </c>
      <c r="AC24" s="88">
        <f t="shared" si="10"/>
        <v>0</v>
      </c>
      <c r="AD24" s="88" t="str">
        <f t="shared" si="3"/>
        <v/>
      </c>
      <c r="AE24" s="88" t="str">
        <f t="shared" si="3"/>
        <v/>
      </c>
      <c r="AF24" s="88" t="str">
        <f t="shared" si="3"/>
        <v/>
      </c>
      <c r="AG24" s="88">
        <f t="shared" si="11"/>
        <v>0</v>
      </c>
      <c r="AH24" s="88" t="str">
        <f t="shared" si="4"/>
        <v/>
      </c>
      <c r="AI24" s="88" t="str">
        <f t="shared" si="4"/>
        <v/>
      </c>
      <c r="AJ24" s="88" t="str">
        <f t="shared" si="4"/>
        <v/>
      </c>
    </row>
    <row r="25" spans="1:36" ht="18" customHeight="1">
      <c r="A25" s="132">
        <v>12</v>
      </c>
      <c r="B25" s="131"/>
      <c r="C25" s="106" t="str">
        <f t="shared" si="0"/>
        <v/>
      </c>
      <c r="D25" s="130"/>
      <c r="E25" s="10" t="str">
        <f t="shared" si="1"/>
        <v>正しい登録Noを入力してください。</v>
      </c>
      <c r="F25" s="131"/>
      <c r="G25" s="139"/>
      <c r="H25" s="351"/>
      <c r="I25" s="351"/>
      <c r="J25" s="351"/>
      <c r="K25" s="86">
        <f t="shared" si="12"/>
        <v>0</v>
      </c>
      <c r="L25" s="66"/>
      <c r="M25" s="91">
        <f t="shared" si="5"/>
        <v>0</v>
      </c>
      <c r="N25" s="68"/>
      <c r="O25" s="130"/>
      <c r="P25" s="42"/>
      <c r="Q25" s="42"/>
      <c r="R25" s="42"/>
      <c r="S25" s="42"/>
      <c r="T25" s="42"/>
      <c r="U25" s="145" t="e">
        <f t="shared" si="6"/>
        <v>#NUM!</v>
      </c>
      <c r="V25" s="28">
        <v>46082</v>
      </c>
      <c r="W25" s="27">
        <f t="shared" si="7"/>
        <v>31</v>
      </c>
      <c r="X25" s="146">
        <f t="shared" si="8"/>
        <v>-46050</v>
      </c>
      <c r="Y25" s="146">
        <f t="shared" si="2"/>
        <v>0</v>
      </c>
      <c r="Z25" s="147">
        <f>IF(G25="",1,IF(C25="(２)ソフトウェア利用関連費",VLOOKUP(H25,減価償却!$B$5:$R$16,MATCH(シート①!Y25,減価償却!$T$4:$T$19,-1)+1,1),VLOOKUP(H25,減価償却!$B$20:$R$31,MATCH(シート①!Y25,減価償却!$T$4:$T$19,-1)+1,1)))</f>
        <v>1</v>
      </c>
      <c r="AA25" s="148">
        <f t="shared" si="9"/>
        <v>0</v>
      </c>
      <c r="AB25" s="147">
        <f>IF(OR(I25&lt;20000,YEARFRAC(T25,R25+1,1)&lt;0.25,H25=1),0,IF(C25="(２)ソフトウェア利用関連費",VLOOKUP(H25,減価償却!$B$5:$R$16,MATCH(シート①!AA25,減価償却!$T$4:$T$19,-1)+1,1),VLOOKUP(H25,減価償却!$B$20:$R$31,MATCH(シート①!AA25,減価償却!$T$4:$T$19,-1)+1,1)))</f>
        <v>0</v>
      </c>
      <c r="AC25" s="88">
        <f t="shared" si="10"/>
        <v>0</v>
      </c>
      <c r="AD25" s="88" t="str">
        <f t="shared" si="3"/>
        <v/>
      </c>
      <c r="AE25" s="88" t="str">
        <f t="shared" si="3"/>
        <v/>
      </c>
      <c r="AF25" s="88" t="str">
        <f t="shared" si="3"/>
        <v/>
      </c>
      <c r="AG25" s="88">
        <f t="shared" si="11"/>
        <v>0</v>
      </c>
      <c r="AH25" s="88" t="str">
        <f t="shared" si="4"/>
        <v/>
      </c>
      <c r="AI25" s="88" t="str">
        <f t="shared" si="4"/>
        <v/>
      </c>
      <c r="AJ25" s="88" t="str">
        <f t="shared" si="4"/>
        <v/>
      </c>
    </row>
    <row r="26" spans="1:36" ht="18" customHeight="1">
      <c r="A26" s="132">
        <v>13</v>
      </c>
      <c r="B26" s="131"/>
      <c r="C26" s="106" t="str">
        <f t="shared" si="0"/>
        <v/>
      </c>
      <c r="D26" s="130"/>
      <c r="E26" s="10" t="str">
        <f t="shared" si="1"/>
        <v>正しい登録Noを入力してください。</v>
      </c>
      <c r="F26" s="131"/>
      <c r="G26" s="139"/>
      <c r="H26" s="351"/>
      <c r="I26" s="351"/>
      <c r="J26" s="351"/>
      <c r="K26" s="86">
        <f t="shared" si="12"/>
        <v>0</v>
      </c>
      <c r="L26" s="66"/>
      <c r="M26" s="91">
        <f t="shared" si="5"/>
        <v>0</v>
      </c>
      <c r="N26" s="68"/>
      <c r="O26" s="130"/>
      <c r="P26" s="42"/>
      <c r="Q26" s="42"/>
      <c r="R26" s="42"/>
      <c r="S26" s="42"/>
      <c r="T26" s="42"/>
      <c r="U26" s="145" t="e">
        <f t="shared" si="6"/>
        <v>#NUM!</v>
      </c>
      <c r="V26" s="28">
        <v>46082</v>
      </c>
      <c r="W26" s="27">
        <f t="shared" si="7"/>
        <v>31</v>
      </c>
      <c r="X26" s="146">
        <f t="shared" si="8"/>
        <v>-46050</v>
      </c>
      <c r="Y26" s="146">
        <f t="shared" si="2"/>
        <v>0</v>
      </c>
      <c r="Z26" s="147">
        <f>IF(G26="",1,IF(C26="(２)ソフトウェア利用関連費",VLOOKUP(H26,減価償却!$B$5:$R$16,MATCH(シート①!Y26,減価償却!$T$4:$T$19,-1)+1,1),VLOOKUP(H26,減価償却!$B$20:$R$31,MATCH(シート①!Y26,減価償却!$T$4:$T$19,-1)+1,1)))</f>
        <v>1</v>
      </c>
      <c r="AA26" s="148">
        <f t="shared" si="9"/>
        <v>0</v>
      </c>
      <c r="AB26" s="147">
        <f>IF(OR(I26&lt;20000,YEARFRAC(T26,R26+1,1)&lt;0.25,H26=1),0,IF(C26="(２)ソフトウェア利用関連費",VLOOKUP(H26,減価償却!$B$5:$R$16,MATCH(シート①!AA26,減価償却!$T$4:$T$19,-1)+1,1),VLOOKUP(H26,減価償却!$B$20:$R$31,MATCH(シート①!AA26,減価償却!$T$4:$T$19,-1)+1,1)))</f>
        <v>0</v>
      </c>
      <c r="AC26" s="88">
        <f t="shared" si="10"/>
        <v>0</v>
      </c>
      <c r="AD26" s="88" t="str">
        <f t="shared" si="3"/>
        <v/>
      </c>
      <c r="AE26" s="88" t="str">
        <f t="shared" si="3"/>
        <v/>
      </c>
      <c r="AF26" s="88" t="str">
        <f t="shared" si="3"/>
        <v/>
      </c>
      <c r="AG26" s="88">
        <f t="shared" si="11"/>
        <v>0</v>
      </c>
      <c r="AH26" s="88" t="str">
        <f t="shared" si="4"/>
        <v/>
      </c>
      <c r="AI26" s="88" t="str">
        <f t="shared" si="4"/>
        <v/>
      </c>
      <c r="AJ26" s="88" t="str">
        <f t="shared" si="4"/>
        <v/>
      </c>
    </row>
    <row r="27" spans="1:36" ht="18" customHeight="1">
      <c r="A27" s="132">
        <v>14</v>
      </c>
      <c r="B27" s="131"/>
      <c r="C27" s="106" t="str">
        <f t="shared" si="0"/>
        <v/>
      </c>
      <c r="D27" s="130"/>
      <c r="E27" s="10" t="str">
        <f t="shared" si="1"/>
        <v>正しい登録Noを入力してください。</v>
      </c>
      <c r="F27" s="131"/>
      <c r="G27" s="139"/>
      <c r="H27" s="351"/>
      <c r="I27" s="351"/>
      <c r="J27" s="351"/>
      <c r="K27" s="86">
        <f t="shared" si="12"/>
        <v>0</v>
      </c>
      <c r="L27" s="66"/>
      <c r="M27" s="91">
        <f t="shared" si="5"/>
        <v>0</v>
      </c>
      <c r="N27" s="68"/>
      <c r="O27" s="130"/>
      <c r="P27" s="42"/>
      <c r="Q27" s="42"/>
      <c r="R27" s="42"/>
      <c r="S27" s="42"/>
      <c r="T27" s="42"/>
      <c r="U27" s="145" t="e">
        <f t="shared" si="6"/>
        <v>#NUM!</v>
      </c>
      <c r="V27" s="28">
        <v>46082</v>
      </c>
      <c r="W27" s="27">
        <f t="shared" si="7"/>
        <v>31</v>
      </c>
      <c r="X27" s="146">
        <f t="shared" si="8"/>
        <v>-46050</v>
      </c>
      <c r="Y27" s="146">
        <f t="shared" si="2"/>
        <v>0</v>
      </c>
      <c r="Z27" s="147">
        <f>IF(G27="",1,IF(C27="(２)ソフトウェア利用関連費",VLOOKUP(H27,減価償却!$B$5:$R$16,MATCH(シート①!Y27,減価償却!$T$4:$T$19,-1)+1,1),VLOOKUP(H27,減価償却!$B$20:$R$31,MATCH(シート①!Y27,減価償却!$T$4:$T$19,-1)+1,1)))</f>
        <v>1</v>
      </c>
      <c r="AA27" s="148">
        <f t="shared" si="9"/>
        <v>0</v>
      </c>
      <c r="AB27" s="147">
        <f>IF(OR(I27&lt;20000,YEARFRAC(T27,R27+1,1)&lt;0.25,H27=1),0,IF(C27="(２)ソフトウェア利用関連費",VLOOKUP(H27,減価償却!$B$5:$R$16,MATCH(シート①!AA27,減価償却!$T$4:$T$19,-1)+1,1),VLOOKUP(H27,減価償却!$B$20:$R$31,MATCH(シート①!AA27,減価償却!$T$4:$T$19,-1)+1,1)))</f>
        <v>0</v>
      </c>
      <c r="AC27" s="88">
        <f t="shared" si="10"/>
        <v>0</v>
      </c>
      <c r="AD27" s="88" t="str">
        <f t="shared" si="3"/>
        <v/>
      </c>
      <c r="AE27" s="88" t="str">
        <f t="shared" si="3"/>
        <v/>
      </c>
      <c r="AF27" s="88" t="str">
        <f t="shared" si="3"/>
        <v/>
      </c>
      <c r="AG27" s="88">
        <f t="shared" si="11"/>
        <v>0</v>
      </c>
      <c r="AH27" s="88" t="str">
        <f t="shared" si="4"/>
        <v/>
      </c>
      <c r="AI27" s="88" t="str">
        <f t="shared" si="4"/>
        <v/>
      </c>
      <c r="AJ27" s="88" t="str">
        <f t="shared" si="4"/>
        <v/>
      </c>
    </row>
    <row r="28" spans="1:36" ht="18" customHeight="1">
      <c r="A28" s="132">
        <v>15</v>
      </c>
      <c r="B28" s="131"/>
      <c r="C28" s="106" t="str">
        <f t="shared" si="0"/>
        <v/>
      </c>
      <c r="D28" s="130"/>
      <c r="E28" s="10" t="str">
        <f t="shared" si="1"/>
        <v>正しい登録Noを入力してください。</v>
      </c>
      <c r="F28" s="131"/>
      <c r="G28" s="139"/>
      <c r="H28" s="351"/>
      <c r="I28" s="351"/>
      <c r="J28" s="351"/>
      <c r="K28" s="86">
        <f t="shared" si="12"/>
        <v>0</v>
      </c>
      <c r="L28" s="66"/>
      <c r="M28" s="91">
        <f t="shared" si="5"/>
        <v>0</v>
      </c>
      <c r="N28" s="68"/>
      <c r="O28" s="130"/>
      <c r="P28" s="42"/>
      <c r="Q28" s="42"/>
      <c r="R28" s="42"/>
      <c r="S28" s="42"/>
      <c r="T28" s="42"/>
      <c r="U28" s="145" t="e">
        <f t="shared" si="6"/>
        <v>#NUM!</v>
      </c>
      <c r="V28" s="28">
        <v>46082</v>
      </c>
      <c r="W28" s="27">
        <f t="shared" si="7"/>
        <v>31</v>
      </c>
      <c r="X28" s="146">
        <f t="shared" si="8"/>
        <v>-46050</v>
      </c>
      <c r="Y28" s="146">
        <f t="shared" si="2"/>
        <v>0</v>
      </c>
      <c r="Z28" s="147">
        <f>IF(G28="",1,IF(C28="(２)ソフトウェア利用関連費",VLOOKUP(H28,減価償却!$B$5:$R$16,MATCH(シート①!Y28,減価償却!$T$4:$T$19,-1)+1,1),VLOOKUP(H28,減価償却!$B$20:$R$31,MATCH(シート①!Y28,減価償却!$T$4:$T$19,-1)+1,1)))</f>
        <v>1</v>
      </c>
      <c r="AA28" s="148">
        <f t="shared" si="9"/>
        <v>0</v>
      </c>
      <c r="AB28" s="147">
        <f>IF(OR(I28&lt;20000,YEARFRAC(T28,R28+1,1)&lt;0.25,H28=1),0,IF(C28="(２)ソフトウェア利用関連費",VLOOKUP(H28,減価償却!$B$5:$R$16,MATCH(シート①!AA28,減価償却!$T$4:$T$19,-1)+1,1),VLOOKUP(H28,減価償却!$B$20:$R$31,MATCH(シート①!AA28,減価償却!$T$4:$T$19,-1)+1,1)))</f>
        <v>0</v>
      </c>
      <c r="AC28" s="88">
        <f t="shared" si="10"/>
        <v>0</v>
      </c>
      <c r="AD28" s="88" t="str">
        <f t="shared" si="3"/>
        <v/>
      </c>
      <c r="AE28" s="88" t="str">
        <f t="shared" si="3"/>
        <v/>
      </c>
      <c r="AF28" s="88" t="str">
        <f t="shared" si="3"/>
        <v/>
      </c>
      <c r="AG28" s="88">
        <f t="shared" si="11"/>
        <v>0</v>
      </c>
      <c r="AH28" s="88" t="str">
        <f t="shared" si="4"/>
        <v/>
      </c>
      <c r="AI28" s="88" t="str">
        <f t="shared" si="4"/>
        <v/>
      </c>
      <c r="AJ28" s="88" t="str">
        <f t="shared" si="4"/>
        <v/>
      </c>
    </row>
    <row r="29" spans="1:36" ht="18" customHeight="1">
      <c r="A29" s="132">
        <v>16</v>
      </c>
      <c r="B29" s="131"/>
      <c r="C29" s="106" t="str">
        <f t="shared" si="0"/>
        <v/>
      </c>
      <c r="D29" s="130"/>
      <c r="E29" s="10" t="str">
        <f t="shared" si="1"/>
        <v>正しい登録Noを入力してください。</v>
      </c>
      <c r="F29" s="131"/>
      <c r="G29" s="139"/>
      <c r="H29" s="351"/>
      <c r="I29" s="351"/>
      <c r="J29" s="351"/>
      <c r="K29" s="86">
        <f t="shared" si="12"/>
        <v>0</v>
      </c>
      <c r="L29" s="66"/>
      <c r="M29" s="91">
        <f t="shared" si="5"/>
        <v>0</v>
      </c>
      <c r="N29" s="68"/>
      <c r="O29" s="130"/>
      <c r="P29" s="42"/>
      <c r="Q29" s="42"/>
      <c r="R29" s="42"/>
      <c r="S29" s="42"/>
      <c r="T29" s="42"/>
      <c r="U29" s="145" t="e">
        <f t="shared" si="6"/>
        <v>#NUM!</v>
      </c>
      <c r="V29" s="28">
        <v>46082</v>
      </c>
      <c r="W29" s="27">
        <f t="shared" si="7"/>
        <v>31</v>
      </c>
      <c r="X29" s="146">
        <f t="shared" si="8"/>
        <v>-46050</v>
      </c>
      <c r="Y29" s="146">
        <f t="shared" si="2"/>
        <v>0</v>
      </c>
      <c r="Z29" s="147">
        <f>IF(G29="",1,IF(C29="(２)ソフトウェア利用関連費",VLOOKUP(H29,減価償却!$B$5:$R$16,MATCH(シート①!Y29,減価償却!$T$4:$T$19,-1)+1,1),VLOOKUP(H29,減価償却!$B$20:$R$31,MATCH(シート①!Y29,減価償却!$T$4:$T$19,-1)+1,1)))</f>
        <v>1</v>
      </c>
      <c r="AA29" s="148">
        <f t="shared" si="9"/>
        <v>0</v>
      </c>
      <c r="AB29" s="147">
        <f>IF(OR(I29&lt;20000,YEARFRAC(T29,R29+1,1)&lt;0.25,H29=1),0,IF(C29="(２)ソフトウェア利用関連費",VLOOKUP(H29,減価償却!$B$5:$R$16,MATCH(シート①!AA29,減価償却!$T$4:$T$19,-1)+1,1),VLOOKUP(H29,減価償却!$B$20:$R$31,MATCH(シート①!AA29,減価償却!$T$4:$T$19,-1)+1,1)))</f>
        <v>0</v>
      </c>
      <c r="AC29" s="88">
        <f t="shared" si="10"/>
        <v>0</v>
      </c>
      <c r="AD29" s="88" t="str">
        <f t="shared" si="3"/>
        <v/>
      </c>
      <c r="AE29" s="88" t="str">
        <f t="shared" si="3"/>
        <v/>
      </c>
      <c r="AF29" s="88" t="str">
        <f t="shared" si="3"/>
        <v/>
      </c>
      <c r="AG29" s="88">
        <f t="shared" si="11"/>
        <v>0</v>
      </c>
      <c r="AH29" s="88" t="str">
        <f t="shared" si="4"/>
        <v/>
      </c>
      <c r="AI29" s="88" t="str">
        <f t="shared" si="4"/>
        <v/>
      </c>
      <c r="AJ29" s="88" t="str">
        <f t="shared" si="4"/>
        <v/>
      </c>
    </row>
    <row r="30" spans="1:36" ht="18" customHeight="1">
      <c r="A30" s="132">
        <v>17</v>
      </c>
      <c r="B30" s="131"/>
      <c r="C30" s="106" t="str">
        <f t="shared" si="0"/>
        <v/>
      </c>
      <c r="D30" s="130"/>
      <c r="E30" s="10" t="str">
        <f t="shared" si="1"/>
        <v>正しい登録Noを入力してください。</v>
      </c>
      <c r="F30" s="131"/>
      <c r="G30" s="139"/>
      <c r="H30" s="351"/>
      <c r="I30" s="351"/>
      <c r="J30" s="351"/>
      <c r="K30" s="86">
        <f t="shared" si="12"/>
        <v>0</v>
      </c>
      <c r="L30" s="66"/>
      <c r="M30" s="91">
        <f t="shared" si="5"/>
        <v>0</v>
      </c>
      <c r="N30" s="68"/>
      <c r="O30" s="130"/>
      <c r="P30" s="42"/>
      <c r="Q30" s="42"/>
      <c r="R30" s="42"/>
      <c r="S30" s="42"/>
      <c r="T30" s="42"/>
      <c r="U30" s="145" t="e">
        <f t="shared" si="6"/>
        <v>#NUM!</v>
      </c>
      <c r="V30" s="28">
        <v>46082</v>
      </c>
      <c r="W30" s="27">
        <f t="shared" si="7"/>
        <v>31</v>
      </c>
      <c r="X30" s="146">
        <f t="shared" si="8"/>
        <v>-46050</v>
      </c>
      <c r="Y30" s="146">
        <f t="shared" si="2"/>
        <v>0</v>
      </c>
      <c r="Z30" s="147">
        <f>IF(G30="",1,IF(C30="(２)ソフトウェア利用関連費",VLOOKUP(H30,減価償却!$B$5:$R$16,MATCH(シート①!Y30,減価償却!$T$4:$T$19,-1)+1,1),VLOOKUP(H30,減価償却!$B$20:$R$31,MATCH(シート①!Y30,減価償却!$T$4:$T$19,-1)+1,1)))</f>
        <v>1</v>
      </c>
      <c r="AA30" s="148">
        <f t="shared" si="9"/>
        <v>0</v>
      </c>
      <c r="AB30" s="147">
        <f>IF(OR(I30&lt;20000,YEARFRAC(T30,R30+1,1)&lt;0.25,H30=1),0,IF(C30="(２)ソフトウェア利用関連費",VLOOKUP(H30,減価償却!$B$5:$R$16,MATCH(シート①!AA30,減価償却!$T$4:$T$19,-1)+1,1),VLOOKUP(H30,減価償却!$B$20:$R$31,MATCH(シート①!AA30,減価償却!$T$4:$T$19,-1)+1,1)))</f>
        <v>0</v>
      </c>
      <c r="AC30" s="88">
        <f t="shared" si="10"/>
        <v>0</v>
      </c>
      <c r="AD30" s="88" t="str">
        <f t="shared" si="3"/>
        <v/>
      </c>
      <c r="AE30" s="88" t="str">
        <f t="shared" si="3"/>
        <v/>
      </c>
      <c r="AF30" s="88" t="str">
        <f t="shared" si="3"/>
        <v/>
      </c>
      <c r="AG30" s="88">
        <f t="shared" si="11"/>
        <v>0</v>
      </c>
      <c r="AH30" s="88" t="str">
        <f t="shared" si="4"/>
        <v/>
      </c>
      <c r="AI30" s="88" t="str">
        <f t="shared" si="4"/>
        <v/>
      </c>
      <c r="AJ30" s="88" t="str">
        <f t="shared" si="4"/>
        <v/>
      </c>
    </row>
    <row r="31" spans="1:36" ht="18" customHeight="1">
      <c r="A31" s="132">
        <v>18</v>
      </c>
      <c r="B31" s="131"/>
      <c r="C31" s="106" t="str">
        <f t="shared" si="0"/>
        <v/>
      </c>
      <c r="D31" s="130"/>
      <c r="E31" s="10" t="str">
        <f t="shared" si="1"/>
        <v>正しい登録Noを入力してください。</v>
      </c>
      <c r="F31" s="131"/>
      <c r="G31" s="139"/>
      <c r="H31" s="351"/>
      <c r="I31" s="351"/>
      <c r="J31" s="351"/>
      <c r="K31" s="86">
        <f t="shared" si="12"/>
        <v>0</v>
      </c>
      <c r="L31" s="66"/>
      <c r="M31" s="91">
        <f t="shared" si="5"/>
        <v>0</v>
      </c>
      <c r="N31" s="68"/>
      <c r="O31" s="130"/>
      <c r="P31" s="42"/>
      <c r="Q31" s="42"/>
      <c r="R31" s="42"/>
      <c r="S31" s="42"/>
      <c r="T31" s="42"/>
      <c r="U31" s="145" t="e">
        <f t="shared" si="6"/>
        <v>#NUM!</v>
      </c>
      <c r="V31" s="28">
        <v>46082</v>
      </c>
      <c r="W31" s="27">
        <f t="shared" si="7"/>
        <v>31</v>
      </c>
      <c r="X31" s="146">
        <f t="shared" si="8"/>
        <v>-46050</v>
      </c>
      <c r="Y31" s="146">
        <f t="shared" si="2"/>
        <v>0</v>
      </c>
      <c r="Z31" s="147">
        <f>IF(G31="",1,IF(C31="(２)ソフトウェア利用関連費",VLOOKUP(H31,減価償却!$B$5:$R$16,MATCH(シート①!Y31,減価償却!$T$4:$T$19,-1)+1,1),VLOOKUP(H31,減価償却!$B$20:$R$31,MATCH(シート①!Y31,減価償却!$T$4:$T$19,-1)+1,1)))</f>
        <v>1</v>
      </c>
      <c r="AA31" s="148">
        <f t="shared" si="9"/>
        <v>0</v>
      </c>
      <c r="AB31" s="147">
        <f>IF(OR(I31&lt;20000,YEARFRAC(T31,R31+1,1)&lt;0.25,H31=1),0,IF(C31="(２)ソフトウェア利用関連費",VLOOKUP(H31,減価償却!$B$5:$R$16,MATCH(シート①!AA31,減価償却!$T$4:$T$19,-1)+1,1),VLOOKUP(H31,減価償却!$B$20:$R$31,MATCH(シート①!AA31,減価償却!$T$4:$T$19,-1)+1,1)))</f>
        <v>0</v>
      </c>
      <c r="AC31" s="88">
        <f t="shared" si="10"/>
        <v>0</v>
      </c>
      <c r="AD31" s="88" t="str">
        <f t="shared" si="3"/>
        <v/>
      </c>
      <c r="AE31" s="88" t="str">
        <f t="shared" si="3"/>
        <v/>
      </c>
      <c r="AF31" s="88" t="str">
        <f t="shared" si="3"/>
        <v/>
      </c>
      <c r="AG31" s="88">
        <f t="shared" si="11"/>
        <v>0</v>
      </c>
      <c r="AH31" s="88" t="str">
        <f t="shared" si="4"/>
        <v/>
      </c>
      <c r="AI31" s="88" t="str">
        <f t="shared" si="4"/>
        <v/>
      </c>
      <c r="AJ31" s="88" t="str">
        <f t="shared" si="4"/>
        <v/>
      </c>
    </row>
    <row r="32" spans="1:36" ht="18" customHeight="1">
      <c r="A32" s="132">
        <v>19</v>
      </c>
      <c r="B32" s="131"/>
      <c r="C32" s="106" t="str">
        <f t="shared" si="0"/>
        <v/>
      </c>
      <c r="D32" s="130"/>
      <c r="E32" s="10" t="str">
        <f t="shared" si="1"/>
        <v>正しい登録Noを入力してください。</v>
      </c>
      <c r="F32" s="131"/>
      <c r="G32" s="139"/>
      <c r="H32" s="351"/>
      <c r="I32" s="351"/>
      <c r="J32" s="351"/>
      <c r="K32" s="86">
        <f t="shared" si="12"/>
        <v>0</v>
      </c>
      <c r="L32" s="66"/>
      <c r="M32" s="91">
        <f t="shared" si="5"/>
        <v>0</v>
      </c>
      <c r="N32" s="68"/>
      <c r="O32" s="130"/>
      <c r="P32" s="42"/>
      <c r="Q32" s="42"/>
      <c r="R32" s="42"/>
      <c r="S32" s="42"/>
      <c r="T32" s="42"/>
      <c r="U32" s="145" t="e">
        <f t="shared" si="6"/>
        <v>#NUM!</v>
      </c>
      <c r="V32" s="28">
        <v>46082</v>
      </c>
      <c r="W32" s="27">
        <f t="shared" si="7"/>
        <v>31</v>
      </c>
      <c r="X32" s="146">
        <f t="shared" si="8"/>
        <v>-46050</v>
      </c>
      <c r="Y32" s="146">
        <f t="shared" si="2"/>
        <v>0</v>
      </c>
      <c r="Z32" s="147">
        <f>IF(G32="",1,IF(C32="(２)ソフトウェア利用関連費",VLOOKUP(H32,減価償却!$B$5:$R$16,MATCH(シート①!Y32,減価償却!$T$4:$T$19,-1)+1,1),VLOOKUP(H32,減価償却!$B$20:$R$31,MATCH(シート①!Y32,減価償却!$T$4:$T$19,-1)+1,1)))</f>
        <v>1</v>
      </c>
      <c r="AA32" s="148">
        <f t="shared" si="9"/>
        <v>0</v>
      </c>
      <c r="AB32" s="147">
        <f>IF(OR(I32&lt;20000,YEARFRAC(T32,R32+1,1)&lt;0.25,H32=1),0,IF(C32="(２)ソフトウェア利用関連費",VLOOKUP(H32,減価償却!$B$5:$R$16,MATCH(シート①!AA32,減価償却!$T$4:$T$19,-1)+1,1),VLOOKUP(H32,減価償却!$B$20:$R$31,MATCH(シート①!AA32,減価償却!$T$4:$T$19,-1)+1,1)))</f>
        <v>0</v>
      </c>
      <c r="AC32" s="88">
        <f t="shared" si="10"/>
        <v>0</v>
      </c>
      <c r="AD32" s="88" t="str">
        <f t="shared" si="3"/>
        <v/>
      </c>
      <c r="AE32" s="88" t="str">
        <f t="shared" si="3"/>
        <v/>
      </c>
      <c r="AF32" s="88" t="str">
        <f t="shared" si="3"/>
        <v/>
      </c>
      <c r="AG32" s="88">
        <f t="shared" si="11"/>
        <v>0</v>
      </c>
      <c r="AH32" s="88" t="str">
        <f t="shared" si="4"/>
        <v/>
      </c>
      <c r="AI32" s="88" t="str">
        <f t="shared" si="4"/>
        <v/>
      </c>
      <c r="AJ32" s="88" t="str">
        <f t="shared" si="4"/>
        <v/>
      </c>
    </row>
    <row r="33" spans="1:36" ht="18" customHeight="1">
      <c r="A33" s="132">
        <v>20</v>
      </c>
      <c r="B33" s="131"/>
      <c r="C33" s="106" t="str">
        <f t="shared" si="0"/>
        <v/>
      </c>
      <c r="D33" s="130"/>
      <c r="E33" s="10" t="str">
        <f t="shared" si="1"/>
        <v>正しい登録Noを入力してください。</v>
      </c>
      <c r="F33" s="131"/>
      <c r="G33" s="139"/>
      <c r="H33" s="351"/>
      <c r="I33" s="351"/>
      <c r="J33" s="351"/>
      <c r="K33" s="86">
        <f t="shared" si="12"/>
        <v>0</v>
      </c>
      <c r="L33" s="66"/>
      <c r="M33" s="91">
        <f t="shared" si="5"/>
        <v>0</v>
      </c>
      <c r="N33" s="68"/>
      <c r="O33" s="130"/>
      <c r="P33" s="42"/>
      <c r="Q33" s="42"/>
      <c r="R33" s="42"/>
      <c r="S33" s="42"/>
      <c r="T33" s="42"/>
      <c r="U33" s="145" t="e">
        <f t="shared" si="6"/>
        <v>#NUM!</v>
      </c>
      <c r="V33" s="28">
        <v>46082</v>
      </c>
      <c r="W33" s="27">
        <f t="shared" si="7"/>
        <v>31</v>
      </c>
      <c r="X33" s="146">
        <f t="shared" si="8"/>
        <v>-46050</v>
      </c>
      <c r="Y33" s="146">
        <f t="shared" si="2"/>
        <v>0</v>
      </c>
      <c r="Z33" s="147">
        <f>IF(G33="",1,IF(C33="(２)ソフトウェア利用関連費",VLOOKUP(H33,減価償却!$B$5:$R$16,MATCH(シート①!Y33,減価償却!$T$4:$T$19,-1)+1,1),VLOOKUP(H33,減価償却!$B$20:$R$31,MATCH(シート①!Y33,減価償却!$T$4:$T$19,-1)+1,1)))</f>
        <v>1</v>
      </c>
      <c r="AA33" s="148">
        <f t="shared" si="9"/>
        <v>0</v>
      </c>
      <c r="AB33" s="147">
        <f>IF(OR(I33&lt;20000,YEARFRAC(T33,R33+1,1)&lt;0.25,H33=1),0,IF(C33="(２)ソフトウェア利用関連費",VLOOKUP(H33,減価償却!$B$5:$R$16,MATCH(シート①!AA33,減価償却!$T$4:$T$19,-1)+1,1),VLOOKUP(H33,減価償却!$B$20:$R$31,MATCH(シート①!AA33,減価償却!$T$4:$T$19,-1)+1,1)))</f>
        <v>0</v>
      </c>
      <c r="AC33" s="88">
        <f t="shared" si="10"/>
        <v>0</v>
      </c>
      <c r="AD33" s="88" t="str">
        <f t="shared" si="3"/>
        <v/>
      </c>
      <c r="AE33" s="88" t="str">
        <f t="shared" si="3"/>
        <v/>
      </c>
      <c r="AF33" s="88" t="str">
        <f t="shared" si="3"/>
        <v/>
      </c>
      <c r="AG33" s="88">
        <f t="shared" si="11"/>
        <v>0</v>
      </c>
      <c r="AH33" s="88" t="str">
        <f t="shared" si="4"/>
        <v/>
      </c>
      <c r="AI33" s="88" t="str">
        <f t="shared" si="4"/>
        <v/>
      </c>
      <c r="AJ33" s="88" t="str">
        <f t="shared" si="4"/>
        <v/>
      </c>
    </row>
    <row r="34" spans="1:36" ht="18" customHeight="1">
      <c r="A34" s="132">
        <v>21</v>
      </c>
      <c r="B34" s="131"/>
      <c r="C34" s="106" t="str">
        <f t="shared" si="0"/>
        <v/>
      </c>
      <c r="D34" s="130"/>
      <c r="E34" s="10" t="str">
        <f t="shared" si="1"/>
        <v>正しい登録Noを入力してください。</v>
      </c>
      <c r="F34" s="131"/>
      <c r="G34" s="139"/>
      <c r="H34" s="351"/>
      <c r="I34" s="351"/>
      <c r="J34" s="351"/>
      <c r="K34" s="86">
        <f t="shared" si="12"/>
        <v>0</v>
      </c>
      <c r="L34" s="66"/>
      <c r="M34" s="91">
        <f t="shared" si="5"/>
        <v>0</v>
      </c>
      <c r="N34" s="68"/>
      <c r="O34" s="130"/>
      <c r="P34" s="42"/>
      <c r="Q34" s="42"/>
      <c r="R34" s="42"/>
      <c r="S34" s="42"/>
      <c r="T34" s="42"/>
      <c r="U34" s="145" t="e">
        <f t="shared" si="6"/>
        <v>#NUM!</v>
      </c>
      <c r="V34" s="28">
        <v>46082</v>
      </c>
      <c r="W34" s="27">
        <f t="shared" si="7"/>
        <v>31</v>
      </c>
      <c r="X34" s="146">
        <f t="shared" si="8"/>
        <v>-46050</v>
      </c>
      <c r="Y34" s="146">
        <f t="shared" si="2"/>
        <v>0</v>
      </c>
      <c r="Z34" s="147">
        <f>IF(G34="",1,IF(C34="(２)ソフトウェア利用関連費",VLOOKUP(H34,減価償却!$B$5:$R$16,MATCH(シート①!Y34,減価償却!$T$4:$T$19,-1)+1,1),VLOOKUP(H34,減価償却!$B$20:$R$31,MATCH(シート①!Y34,減価償却!$T$4:$T$19,-1)+1,1)))</f>
        <v>1</v>
      </c>
      <c r="AA34" s="148">
        <f t="shared" si="9"/>
        <v>0</v>
      </c>
      <c r="AB34" s="147">
        <f>IF(OR(I34&lt;20000,YEARFRAC(T34,R34+1,1)&lt;0.25,H34=1),0,IF(C34="(２)ソフトウェア利用関連費",VLOOKUP(H34,減価償却!$B$5:$R$16,MATCH(シート①!AA34,減価償却!$T$4:$T$19,-1)+1,1),VLOOKUP(H34,減価償却!$B$20:$R$31,MATCH(シート①!AA34,減価償却!$T$4:$T$19,-1)+1,1)))</f>
        <v>0</v>
      </c>
      <c r="AC34" s="88">
        <f t="shared" si="10"/>
        <v>0</v>
      </c>
      <c r="AD34" s="88" t="str">
        <f t="shared" si="3"/>
        <v/>
      </c>
      <c r="AE34" s="88" t="str">
        <f t="shared" si="3"/>
        <v/>
      </c>
      <c r="AF34" s="88" t="str">
        <f t="shared" si="3"/>
        <v/>
      </c>
      <c r="AG34" s="88">
        <f t="shared" si="11"/>
        <v>0</v>
      </c>
      <c r="AH34" s="88" t="str">
        <f t="shared" si="4"/>
        <v/>
      </c>
      <c r="AI34" s="88" t="str">
        <f t="shared" si="4"/>
        <v/>
      </c>
      <c r="AJ34" s="88" t="str">
        <f t="shared" si="4"/>
        <v/>
      </c>
    </row>
    <row r="35" spans="1:36" ht="18" customHeight="1">
      <c r="A35" s="132">
        <v>22</v>
      </c>
      <c r="B35" s="131"/>
      <c r="C35" s="106" t="str">
        <f t="shared" si="0"/>
        <v/>
      </c>
      <c r="D35" s="130"/>
      <c r="E35" s="10" t="str">
        <f t="shared" si="1"/>
        <v>正しい登録Noを入力してください。</v>
      </c>
      <c r="F35" s="131"/>
      <c r="G35" s="139"/>
      <c r="H35" s="351"/>
      <c r="I35" s="351"/>
      <c r="J35" s="351"/>
      <c r="K35" s="86">
        <f t="shared" si="12"/>
        <v>0</v>
      </c>
      <c r="L35" s="66"/>
      <c r="M35" s="91">
        <f t="shared" si="5"/>
        <v>0</v>
      </c>
      <c r="N35" s="68"/>
      <c r="O35" s="130"/>
      <c r="P35" s="42"/>
      <c r="Q35" s="42"/>
      <c r="R35" s="42"/>
      <c r="S35" s="42"/>
      <c r="T35" s="42"/>
      <c r="U35" s="145" t="e">
        <f t="shared" si="6"/>
        <v>#NUM!</v>
      </c>
      <c r="V35" s="28">
        <v>46082</v>
      </c>
      <c r="W35" s="27">
        <f t="shared" si="7"/>
        <v>31</v>
      </c>
      <c r="X35" s="146">
        <f t="shared" si="8"/>
        <v>-46050</v>
      </c>
      <c r="Y35" s="146">
        <f t="shared" si="2"/>
        <v>0</v>
      </c>
      <c r="Z35" s="147">
        <f>IF(G35="",1,IF(C35="(２)ソフトウェア利用関連費",VLOOKUP(H35,減価償却!$B$5:$R$16,MATCH(シート①!Y35,減価償却!$T$4:$T$19,-1)+1,1),VLOOKUP(H35,減価償却!$B$20:$R$31,MATCH(シート①!Y35,減価償却!$T$4:$T$19,-1)+1,1)))</f>
        <v>1</v>
      </c>
      <c r="AA35" s="148">
        <f t="shared" si="9"/>
        <v>0</v>
      </c>
      <c r="AB35" s="147">
        <f>IF(OR(I35&lt;20000,YEARFRAC(T35,R35+1,1)&lt;0.25,H35=1),0,IF(C35="(２)ソフトウェア利用関連費",VLOOKUP(H35,減価償却!$B$5:$R$16,MATCH(シート①!AA35,減価償却!$T$4:$T$19,-1)+1,1),VLOOKUP(H35,減価償却!$B$20:$R$31,MATCH(シート①!AA35,減価償却!$T$4:$T$19,-1)+1,1)))</f>
        <v>0</v>
      </c>
      <c r="AC35" s="88">
        <f t="shared" si="10"/>
        <v>0</v>
      </c>
      <c r="AD35" s="88" t="str">
        <f t="shared" si="3"/>
        <v/>
      </c>
      <c r="AE35" s="88" t="str">
        <f t="shared" si="3"/>
        <v/>
      </c>
      <c r="AF35" s="88" t="str">
        <f t="shared" si="3"/>
        <v/>
      </c>
      <c r="AG35" s="88">
        <f t="shared" si="11"/>
        <v>0</v>
      </c>
      <c r="AH35" s="88" t="str">
        <f t="shared" si="4"/>
        <v/>
      </c>
      <c r="AI35" s="88" t="str">
        <f t="shared" si="4"/>
        <v/>
      </c>
      <c r="AJ35" s="88" t="str">
        <f t="shared" si="4"/>
        <v/>
      </c>
    </row>
    <row r="36" spans="1:36" ht="18" customHeight="1">
      <c r="A36" s="132">
        <v>23</v>
      </c>
      <c r="B36" s="131"/>
      <c r="C36" s="106" t="str">
        <f t="shared" si="0"/>
        <v/>
      </c>
      <c r="D36" s="130"/>
      <c r="E36" s="10" t="str">
        <f t="shared" si="1"/>
        <v>正しい登録Noを入力してください。</v>
      </c>
      <c r="F36" s="131"/>
      <c r="G36" s="139"/>
      <c r="H36" s="351"/>
      <c r="I36" s="351"/>
      <c r="J36" s="351"/>
      <c r="K36" s="86">
        <f t="shared" si="12"/>
        <v>0</v>
      </c>
      <c r="L36" s="66"/>
      <c r="M36" s="91">
        <f t="shared" si="5"/>
        <v>0</v>
      </c>
      <c r="N36" s="68"/>
      <c r="O36" s="130"/>
      <c r="P36" s="42"/>
      <c r="Q36" s="42"/>
      <c r="R36" s="42"/>
      <c r="S36" s="42"/>
      <c r="T36" s="42"/>
      <c r="U36" s="145" t="e">
        <f t="shared" si="6"/>
        <v>#NUM!</v>
      </c>
      <c r="V36" s="28">
        <v>46082</v>
      </c>
      <c r="W36" s="27">
        <f t="shared" si="7"/>
        <v>31</v>
      </c>
      <c r="X36" s="146">
        <f t="shared" si="8"/>
        <v>-46050</v>
      </c>
      <c r="Y36" s="146">
        <f t="shared" si="2"/>
        <v>0</v>
      </c>
      <c r="Z36" s="147">
        <f>IF(G36="",1,IF(C36="(２)ソフトウェア利用関連費",VLOOKUP(H36,減価償却!$B$5:$R$16,MATCH(シート①!Y36,減価償却!$T$4:$T$19,-1)+1,1),VLOOKUP(H36,減価償却!$B$20:$R$31,MATCH(シート①!Y36,減価償却!$T$4:$T$19,-1)+1,1)))</f>
        <v>1</v>
      </c>
      <c r="AA36" s="148">
        <f t="shared" si="9"/>
        <v>0</v>
      </c>
      <c r="AB36" s="147">
        <f>IF(OR(I36&lt;20000,YEARFRAC(T36,R36+1,1)&lt;0.25,H36=1),0,IF(C36="(２)ソフトウェア利用関連費",VLOOKUP(H36,減価償却!$B$5:$R$16,MATCH(シート①!AA36,減価償却!$T$4:$T$19,-1)+1,1),VLOOKUP(H36,減価償却!$B$20:$R$31,MATCH(シート①!AA36,減価償却!$T$4:$T$19,-1)+1,1)))</f>
        <v>0</v>
      </c>
      <c r="AC36" s="88">
        <f t="shared" si="10"/>
        <v>0</v>
      </c>
      <c r="AD36" s="88" t="str">
        <f t="shared" si="3"/>
        <v/>
      </c>
      <c r="AE36" s="88" t="str">
        <f t="shared" si="3"/>
        <v/>
      </c>
      <c r="AF36" s="88" t="str">
        <f t="shared" si="3"/>
        <v/>
      </c>
      <c r="AG36" s="88">
        <f t="shared" si="11"/>
        <v>0</v>
      </c>
      <c r="AH36" s="88" t="str">
        <f t="shared" si="4"/>
        <v/>
      </c>
      <c r="AI36" s="88" t="str">
        <f t="shared" si="4"/>
        <v/>
      </c>
      <c r="AJ36" s="88" t="str">
        <f t="shared" si="4"/>
        <v/>
      </c>
    </row>
    <row r="37" spans="1:36" ht="18" customHeight="1">
      <c r="A37" s="132">
        <v>24</v>
      </c>
      <c r="B37" s="131"/>
      <c r="C37" s="106" t="str">
        <f t="shared" si="0"/>
        <v/>
      </c>
      <c r="D37" s="130"/>
      <c r="E37" s="10" t="str">
        <f t="shared" si="1"/>
        <v>正しい登録Noを入力してください。</v>
      </c>
      <c r="F37" s="131"/>
      <c r="G37" s="139"/>
      <c r="H37" s="351"/>
      <c r="I37" s="351"/>
      <c r="J37" s="351"/>
      <c r="K37" s="86">
        <f t="shared" si="12"/>
        <v>0</v>
      </c>
      <c r="L37" s="66"/>
      <c r="M37" s="91">
        <f t="shared" si="5"/>
        <v>0</v>
      </c>
      <c r="N37" s="68"/>
      <c r="O37" s="130"/>
      <c r="P37" s="42"/>
      <c r="Q37" s="42"/>
      <c r="R37" s="42"/>
      <c r="S37" s="42"/>
      <c r="T37" s="42"/>
      <c r="U37" s="145" t="e">
        <f t="shared" si="6"/>
        <v>#NUM!</v>
      </c>
      <c r="V37" s="28">
        <v>46082</v>
      </c>
      <c r="W37" s="27">
        <f t="shared" si="7"/>
        <v>31</v>
      </c>
      <c r="X37" s="146">
        <f t="shared" si="8"/>
        <v>-46050</v>
      </c>
      <c r="Y37" s="146">
        <f t="shared" si="2"/>
        <v>0</v>
      </c>
      <c r="Z37" s="147">
        <f>IF(G37="",1,IF(C37="(２)ソフトウェア利用関連費",VLOOKUP(H37,減価償却!$B$5:$R$16,MATCH(シート①!Y37,減価償却!$T$4:$T$19,-1)+1,1),VLOOKUP(H37,減価償却!$B$20:$R$31,MATCH(シート①!Y37,減価償却!$T$4:$T$19,-1)+1,1)))</f>
        <v>1</v>
      </c>
      <c r="AA37" s="148">
        <f t="shared" si="9"/>
        <v>0</v>
      </c>
      <c r="AB37" s="147">
        <f>IF(OR(I37&lt;20000,YEARFRAC(T37,R37+1,1)&lt;0.25,H37=1),0,IF(C37="(２)ソフトウェア利用関連費",VLOOKUP(H37,減価償却!$B$5:$R$16,MATCH(シート①!AA37,減価償却!$T$4:$T$19,-1)+1,1),VLOOKUP(H37,減価償却!$B$20:$R$31,MATCH(シート①!AA37,減価償却!$T$4:$T$19,-1)+1,1)))</f>
        <v>0</v>
      </c>
      <c r="AC37" s="88">
        <f t="shared" si="10"/>
        <v>0</v>
      </c>
      <c r="AD37" s="88" t="str">
        <f t="shared" si="3"/>
        <v/>
      </c>
      <c r="AE37" s="88" t="str">
        <f t="shared" si="3"/>
        <v/>
      </c>
      <c r="AF37" s="88" t="str">
        <f t="shared" si="3"/>
        <v/>
      </c>
      <c r="AG37" s="88">
        <f t="shared" si="11"/>
        <v>0</v>
      </c>
      <c r="AH37" s="88" t="str">
        <f t="shared" si="4"/>
        <v/>
      </c>
      <c r="AI37" s="88" t="str">
        <f t="shared" si="4"/>
        <v/>
      </c>
      <c r="AJ37" s="88" t="str">
        <f t="shared" si="4"/>
        <v/>
      </c>
    </row>
    <row r="38" spans="1:36" ht="18" customHeight="1">
      <c r="A38" s="132">
        <v>25</v>
      </c>
      <c r="B38" s="131"/>
      <c r="C38" s="106" t="str">
        <f t="shared" si="0"/>
        <v/>
      </c>
      <c r="D38" s="130"/>
      <c r="E38" s="10" t="str">
        <f t="shared" si="1"/>
        <v>正しい登録Noを入力してください。</v>
      </c>
      <c r="F38" s="131"/>
      <c r="G38" s="139"/>
      <c r="H38" s="351"/>
      <c r="I38" s="351"/>
      <c r="J38" s="351"/>
      <c r="K38" s="86">
        <f t="shared" si="12"/>
        <v>0</v>
      </c>
      <c r="L38" s="66"/>
      <c r="M38" s="91">
        <f t="shared" si="5"/>
        <v>0</v>
      </c>
      <c r="N38" s="68"/>
      <c r="O38" s="130"/>
      <c r="P38" s="42"/>
      <c r="Q38" s="42"/>
      <c r="R38" s="42"/>
      <c r="S38" s="42"/>
      <c r="T38" s="42"/>
      <c r="U38" s="145" t="e">
        <f t="shared" si="6"/>
        <v>#NUM!</v>
      </c>
      <c r="V38" s="28">
        <v>46082</v>
      </c>
      <c r="W38" s="27">
        <f t="shared" si="7"/>
        <v>31</v>
      </c>
      <c r="X38" s="146">
        <f t="shared" si="8"/>
        <v>-46050</v>
      </c>
      <c r="Y38" s="146">
        <f t="shared" si="2"/>
        <v>0</v>
      </c>
      <c r="Z38" s="147">
        <f>IF(G38="",1,IF(C38="(２)ソフトウェア利用関連費",VLOOKUP(H38,減価償却!$B$5:$R$16,MATCH(シート①!Y38,減価償却!$T$4:$T$19,-1)+1,1),VLOOKUP(H38,減価償却!$B$20:$R$31,MATCH(シート①!Y38,減価償却!$T$4:$T$19,-1)+1,1)))</f>
        <v>1</v>
      </c>
      <c r="AA38" s="148">
        <f t="shared" si="9"/>
        <v>0</v>
      </c>
      <c r="AB38" s="147">
        <f>IF(OR(I38&lt;20000,YEARFRAC(T38,R38+1,1)&lt;0.25,H38=1),0,IF(C38="(２)ソフトウェア利用関連費",VLOOKUP(H38,減価償却!$B$5:$R$16,MATCH(シート①!AA38,減価償却!$T$4:$T$19,-1)+1,1),VLOOKUP(H38,減価償却!$B$20:$R$31,MATCH(シート①!AA38,減価償却!$T$4:$T$19,-1)+1,1)))</f>
        <v>0</v>
      </c>
      <c r="AC38" s="88">
        <f t="shared" si="10"/>
        <v>0</v>
      </c>
      <c r="AD38" s="88" t="str">
        <f t="shared" si="3"/>
        <v/>
      </c>
      <c r="AE38" s="88" t="str">
        <f t="shared" si="3"/>
        <v/>
      </c>
      <c r="AF38" s="88" t="str">
        <f t="shared" si="3"/>
        <v/>
      </c>
      <c r="AG38" s="88">
        <f t="shared" si="11"/>
        <v>0</v>
      </c>
      <c r="AH38" s="88" t="str">
        <f t="shared" si="4"/>
        <v/>
      </c>
      <c r="AI38" s="88" t="str">
        <f t="shared" si="4"/>
        <v/>
      </c>
      <c r="AJ38" s="88" t="str">
        <f t="shared" si="4"/>
        <v/>
      </c>
    </row>
    <row r="39" spans="1:36" ht="18" customHeight="1">
      <c r="A39" s="132">
        <v>26</v>
      </c>
      <c r="B39" s="131"/>
      <c r="C39" s="106" t="str">
        <f t="shared" si="0"/>
        <v/>
      </c>
      <c r="D39" s="130"/>
      <c r="E39" s="10" t="str">
        <f t="shared" si="1"/>
        <v>正しい登録Noを入力してください。</v>
      </c>
      <c r="F39" s="131"/>
      <c r="G39" s="139"/>
      <c r="H39" s="351"/>
      <c r="I39" s="351"/>
      <c r="J39" s="351"/>
      <c r="K39" s="86">
        <f t="shared" si="12"/>
        <v>0</v>
      </c>
      <c r="L39" s="66"/>
      <c r="M39" s="91">
        <f t="shared" si="5"/>
        <v>0</v>
      </c>
      <c r="N39" s="68"/>
      <c r="O39" s="130"/>
      <c r="P39" s="42"/>
      <c r="Q39" s="42"/>
      <c r="R39" s="42"/>
      <c r="S39" s="42"/>
      <c r="T39" s="42"/>
      <c r="U39" s="145" t="e">
        <f t="shared" si="6"/>
        <v>#NUM!</v>
      </c>
      <c r="V39" s="28">
        <v>46082</v>
      </c>
      <c r="W39" s="27">
        <f t="shared" si="7"/>
        <v>31</v>
      </c>
      <c r="X39" s="146">
        <f t="shared" si="8"/>
        <v>-46050</v>
      </c>
      <c r="Y39" s="146">
        <f t="shared" si="2"/>
        <v>0</v>
      </c>
      <c r="Z39" s="147">
        <f>IF(G39="",1,IF(C39="(２)ソフトウェア利用関連費",VLOOKUP(H39,減価償却!$B$5:$R$16,MATCH(シート①!Y39,減価償却!$T$4:$T$19,-1)+1,1),VLOOKUP(H39,減価償却!$B$20:$R$31,MATCH(シート①!Y39,減価償却!$T$4:$T$19,-1)+1,1)))</f>
        <v>1</v>
      </c>
      <c r="AA39" s="148">
        <f t="shared" si="9"/>
        <v>0</v>
      </c>
      <c r="AB39" s="147">
        <f>IF(OR(I39&lt;20000,YEARFRAC(T39,R39+1,1)&lt;0.25,H39=1),0,IF(C39="(２)ソフトウェア利用関連費",VLOOKUP(H39,減価償却!$B$5:$R$16,MATCH(シート①!AA39,減価償却!$T$4:$T$19,-1)+1,1),VLOOKUP(H39,減価償却!$B$20:$R$31,MATCH(シート①!AA39,減価償却!$T$4:$T$19,-1)+1,1)))</f>
        <v>0</v>
      </c>
      <c r="AC39" s="88">
        <f t="shared" si="10"/>
        <v>0</v>
      </c>
      <c r="AD39" s="88" t="str">
        <f t="shared" si="3"/>
        <v/>
      </c>
      <c r="AE39" s="88" t="str">
        <f t="shared" si="3"/>
        <v/>
      </c>
      <c r="AF39" s="88" t="str">
        <f t="shared" si="3"/>
        <v/>
      </c>
      <c r="AG39" s="88">
        <f t="shared" si="11"/>
        <v>0</v>
      </c>
      <c r="AH39" s="88" t="str">
        <f t="shared" si="4"/>
        <v/>
      </c>
      <c r="AI39" s="88" t="str">
        <f t="shared" si="4"/>
        <v/>
      </c>
      <c r="AJ39" s="88" t="str">
        <f t="shared" si="4"/>
        <v/>
      </c>
    </row>
    <row r="40" spans="1:36" ht="18" customHeight="1">
      <c r="A40" s="132">
        <v>27</v>
      </c>
      <c r="B40" s="131"/>
      <c r="C40" s="106" t="str">
        <f t="shared" si="0"/>
        <v/>
      </c>
      <c r="D40" s="130"/>
      <c r="E40" s="10" t="str">
        <f t="shared" si="1"/>
        <v>正しい登録Noを入力してください。</v>
      </c>
      <c r="F40" s="131"/>
      <c r="G40" s="139"/>
      <c r="H40" s="351"/>
      <c r="I40" s="351"/>
      <c r="J40" s="351"/>
      <c r="K40" s="86">
        <f t="shared" si="12"/>
        <v>0</v>
      </c>
      <c r="L40" s="66"/>
      <c r="M40" s="91">
        <f t="shared" si="5"/>
        <v>0</v>
      </c>
      <c r="N40" s="68"/>
      <c r="O40" s="130"/>
      <c r="P40" s="42"/>
      <c r="Q40" s="42"/>
      <c r="R40" s="42"/>
      <c r="S40" s="42"/>
      <c r="T40" s="42"/>
      <c r="U40" s="145" t="e">
        <f t="shared" si="6"/>
        <v>#NUM!</v>
      </c>
      <c r="V40" s="28">
        <v>46082</v>
      </c>
      <c r="W40" s="27">
        <f t="shared" si="7"/>
        <v>31</v>
      </c>
      <c r="X40" s="146">
        <f t="shared" si="8"/>
        <v>-46050</v>
      </c>
      <c r="Y40" s="146">
        <f t="shared" si="2"/>
        <v>0</v>
      </c>
      <c r="Z40" s="147">
        <f>IF(G40="",1,IF(C40="(２)ソフトウェア利用関連費",VLOOKUP(H40,減価償却!$B$5:$R$16,MATCH(シート①!Y40,減価償却!$T$4:$T$19,-1)+1,1),VLOOKUP(H40,減価償却!$B$20:$R$31,MATCH(シート①!Y40,減価償却!$T$4:$T$19,-1)+1,1)))</f>
        <v>1</v>
      </c>
      <c r="AA40" s="148">
        <f t="shared" si="9"/>
        <v>0</v>
      </c>
      <c r="AB40" s="147">
        <f>IF(OR(I40&lt;20000,YEARFRAC(T40,R40+1,1)&lt;0.25,H40=1),0,IF(C40="(２)ソフトウェア利用関連費",VLOOKUP(H40,減価償却!$B$5:$R$16,MATCH(シート①!AA40,減価償却!$T$4:$T$19,-1)+1,1),VLOOKUP(H40,減価償却!$B$20:$R$31,MATCH(シート①!AA40,減価償却!$T$4:$T$19,-1)+1,1)))</f>
        <v>0</v>
      </c>
      <c r="AC40" s="88">
        <f t="shared" si="10"/>
        <v>0</v>
      </c>
      <c r="AD40" s="88" t="str">
        <f t="shared" si="3"/>
        <v/>
      </c>
      <c r="AE40" s="88" t="str">
        <f t="shared" si="3"/>
        <v/>
      </c>
      <c r="AF40" s="88" t="str">
        <f t="shared" si="3"/>
        <v/>
      </c>
      <c r="AG40" s="88">
        <f t="shared" si="11"/>
        <v>0</v>
      </c>
      <c r="AH40" s="88" t="str">
        <f t="shared" si="4"/>
        <v/>
      </c>
      <c r="AI40" s="88" t="str">
        <f t="shared" si="4"/>
        <v/>
      </c>
      <c r="AJ40" s="88" t="str">
        <f t="shared" si="4"/>
        <v/>
      </c>
    </row>
    <row r="41" spans="1:36" ht="18" customHeight="1">
      <c r="A41" s="132">
        <v>28</v>
      </c>
      <c r="B41" s="131"/>
      <c r="C41" s="106" t="str">
        <f t="shared" si="0"/>
        <v/>
      </c>
      <c r="D41" s="130"/>
      <c r="E41" s="10" t="str">
        <f t="shared" si="1"/>
        <v>正しい登録Noを入力してください。</v>
      </c>
      <c r="F41" s="131"/>
      <c r="G41" s="139"/>
      <c r="H41" s="351"/>
      <c r="I41" s="351"/>
      <c r="J41" s="351"/>
      <c r="K41" s="86">
        <f t="shared" si="12"/>
        <v>0</v>
      </c>
      <c r="L41" s="66"/>
      <c r="M41" s="91">
        <f t="shared" si="5"/>
        <v>0</v>
      </c>
      <c r="N41" s="68"/>
      <c r="O41" s="130"/>
      <c r="P41" s="42"/>
      <c r="Q41" s="42"/>
      <c r="R41" s="42"/>
      <c r="S41" s="42"/>
      <c r="T41" s="42"/>
      <c r="U41" s="145" t="e">
        <f t="shared" si="6"/>
        <v>#NUM!</v>
      </c>
      <c r="V41" s="28">
        <v>46082</v>
      </c>
      <c r="W41" s="27">
        <f t="shared" si="7"/>
        <v>31</v>
      </c>
      <c r="X41" s="146">
        <f t="shared" si="8"/>
        <v>-46050</v>
      </c>
      <c r="Y41" s="146">
        <f t="shared" si="2"/>
        <v>0</v>
      </c>
      <c r="Z41" s="147">
        <f>IF(G41="",1,IF(C41="(２)ソフトウェア利用関連費",VLOOKUP(H41,減価償却!$B$5:$R$16,MATCH(シート①!Y41,減価償却!$T$4:$T$19,-1)+1,1),VLOOKUP(H41,減価償却!$B$20:$R$31,MATCH(シート①!Y41,減価償却!$T$4:$T$19,-1)+1,1)))</f>
        <v>1</v>
      </c>
      <c r="AA41" s="148">
        <f t="shared" si="9"/>
        <v>0</v>
      </c>
      <c r="AB41" s="147">
        <f>IF(OR(I41&lt;20000,YEARFRAC(T41,R41+1,1)&lt;0.25,H41=1),0,IF(C41="(２)ソフトウェア利用関連費",VLOOKUP(H41,減価償却!$B$5:$R$16,MATCH(シート①!AA41,減価償却!$T$4:$T$19,-1)+1,1),VLOOKUP(H41,減価償却!$B$20:$R$31,MATCH(シート①!AA41,減価償却!$T$4:$T$19,-1)+1,1)))</f>
        <v>0</v>
      </c>
      <c r="AC41" s="88">
        <f t="shared" si="10"/>
        <v>0</v>
      </c>
      <c r="AD41" s="88" t="str">
        <f t="shared" si="3"/>
        <v/>
      </c>
      <c r="AE41" s="88" t="str">
        <f t="shared" si="3"/>
        <v/>
      </c>
      <c r="AF41" s="88" t="str">
        <f t="shared" si="3"/>
        <v/>
      </c>
      <c r="AG41" s="88">
        <f t="shared" si="11"/>
        <v>0</v>
      </c>
      <c r="AH41" s="88" t="str">
        <f t="shared" si="4"/>
        <v/>
      </c>
      <c r="AI41" s="88" t="str">
        <f t="shared" si="4"/>
        <v/>
      </c>
      <c r="AJ41" s="88" t="str">
        <f t="shared" si="4"/>
        <v/>
      </c>
    </row>
    <row r="42" spans="1:36" ht="18" customHeight="1">
      <c r="A42" s="132"/>
      <c r="B42" s="93"/>
      <c r="C42" s="9"/>
      <c r="D42" s="9"/>
      <c r="E42" s="9"/>
      <c r="F42" s="9"/>
      <c r="G42" s="9"/>
      <c r="H42" s="9"/>
      <c r="I42" s="9"/>
      <c r="J42" s="9"/>
      <c r="K42" s="9"/>
      <c r="L42" s="9"/>
      <c r="M42" s="9"/>
      <c r="N42" s="9"/>
      <c r="O42" s="9"/>
      <c r="P42" s="9"/>
      <c r="Q42" s="9"/>
      <c r="R42" s="9"/>
      <c r="S42" s="9"/>
      <c r="T42" s="9"/>
      <c r="U42" s="9"/>
      <c r="V42" s="9"/>
      <c r="W42" s="9"/>
      <c r="X42" s="9"/>
      <c r="Y42" s="9"/>
      <c r="Z42" s="9"/>
      <c r="AA42" s="9"/>
      <c r="AB42" s="94"/>
      <c r="AC42" s="95" t="s">
        <v>1</v>
      </c>
      <c r="AD42" s="88">
        <f t="shared" ref="AD42:AJ42" si="13">SUM(AD14:AD41)</f>
        <v>0</v>
      </c>
      <c r="AE42" s="88">
        <f t="shared" si="13"/>
        <v>0</v>
      </c>
      <c r="AF42" s="88">
        <f t="shared" si="13"/>
        <v>0</v>
      </c>
      <c r="AG42" s="88">
        <f t="shared" si="13"/>
        <v>0</v>
      </c>
      <c r="AH42" s="88">
        <f t="shared" si="13"/>
        <v>0</v>
      </c>
      <c r="AI42" s="88">
        <f t="shared" si="13"/>
        <v>0</v>
      </c>
      <c r="AJ42" s="88">
        <f t="shared" si="13"/>
        <v>0</v>
      </c>
    </row>
    <row r="43" spans="1:36" ht="18" customHeight="1">
      <c r="B43" s="7"/>
      <c r="C43" s="8"/>
      <c r="D43" s="7"/>
      <c r="E43" s="7"/>
      <c r="F43" s="26"/>
      <c r="G43" s="26"/>
      <c r="H43" s="7"/>
      <c r="I43" s="26"/>
      <c r="J43" s="26"/>
      <c r="K43" s="7"/>
      <c r="L43" s="23"/>
      <c r="M43" s="22"/>
      <c r="N43" s="7"/>
      <c r="O43" s="7"/>
      <c r="P43" s="7"/>
      <c r="Q43" s="7"/>
      <c r="R43" s="7"/>
      <c r="S43" s="7"/>
      <c r="T43" s="7"/>
      <c r="U43" s="26"/>
      <c r="V43" s="26"/>
      <c r="W43" s="26"/>
      <c r="X43" s="26"/>
      <c r="Y43" s="26"/>
      <c r="Z43" s="26"/>
      <c r="AA43" s="7"/>
      <c r="AB43" s="7"/>
      <c r="AC43" s="74"/>
      <c r="AD43" s="75"/>
      <c r="AE43" s="75"/>
      <c r="AF43" s="75"/>
      <c r="AG43" s="74"/>
      <c r="AH43" s="75"/>
      <c r="AI43" s="75"/>
      <c r="AJ43" s="75"/>
    </row>
    <row r="44" spans="1:36" ht="18" customHeight="1">
      <c r="B44" s="29" t="s">
        <v>1056</v>
      </c>
      <c r="C44" s="6"/>
      <c r="D44" s="4"/>
      <c r="E44" s="4"/>
      <c r="F44" s="4"/>
      <c r="G44" s="4"/>
      <c r="H44" s="4"/>
      <c r="I44" s="4"/>
      <c r="J44" s="4"/>
      <c r="K44" s="5"/>
      <c r="L44" s="5"/>
      <c r="M44" s="5"/>
      <c r="N44" s="5"/>
      <c r="O44" s="4"/>
      <c r="P44" s="4"/>
      <c r="Q44" s="4"/>
      <c r="R44" s="4"/>
      <c r="S44" s="4"/>
      <c r="T44" s="4"/>
      <c r="U44" s="4"/>
      <c r="V44" s="4"/>
      <c r="W44" s="4"/>
      <c r="X44" s="4"/>
      <c r="Y44" s="4"/>
      <c r="Z44" s="4"/>
      <c r="AA44" s="4"/>
      <c r="AB44" s="4"/>
      <c r="AC44" s="76"/>
      <c r="AD44" s="76"/>
      <c r="AE44" s="76"/>
      <c r="AF44" s="76"/>
      <c r="AG44" s="76"/>
      <c r="AH44" s="76"/>
      <c r="AI44" s="76"/>
      <c r="AJ44" s="76"/>
    </row>
    <row r="45" spans="1:36" s="2" customFormat="1" ht="30.75" customHeight="1">
      <c r="A45" s="376"/>
      <c r="B45" s="397" t="s">
        <v>9</v>
      </c>
      <c r="C45" s="397" t="s">
        <v>8</v>
      </c>
      <c r="D45" s="399" t="s">
        <v>7</v>
      </c>
      <c r="E45" s="400"/>
      <c r="F45" s="371" t="s">
        <v>556</v>
      </c>
      <c r="G45" s="373" t="s">
        <v>635</v>
      </c>
      <c r="H45" s="397" t="s">
        <v>13</v>
      </c>
      <c r="I45" s="371" t="s">
        <v>557</v>
      </c>
      <c r="J45" s="371" t="s">
        <v>558</v>
      </c>
      <c r="K45" s="397" t="s">
        <v>177</v>
      </c>
      <c r="L45" s="371" t="s">
        <v>185</v>
      </c>
      <c r="M45" s="397" t="s">
        <v>180</v>
      </c>
      <c r="N45" s="413" t="s">
        <v>6</v>
      </c>
      <c r="O45" s="414"/>
      <c r="P45" s="386" t="s">
        <v>559</v>
      </c>
      <c r="Q45" s="411" t="s">
        <v>166</v>
      </c>
      <c r="R45" s="412"/>
      <c r="S45" s="379" t="s">
        <v>5</v>
      </c>
      <c r="T45" s="380"/>
      <c r="U45" s="40"/>
      <c r="V45" s="409" t="s">
        <v>183</v>
      </c>
      <c r="W45" s="410"/>
      <c r="X45" s="41"/>
      <c r="Y45" s="393" t="s">
        <v>636</v>
      </c>
      <c r="Z45" s="393"/>
      <c r="AA45" s="393" t="s">
        <v>637</v>
      </c>
      <c r="AB45" s="393"/>
      <c r="AC45" s="381" t="s">
        <v>872</v>
      </c>
      <c r="AD45" s="382"/>
      <c r="AE45" s="382"/>
      <c r="AF45" s="383"/>
      <c r="AG45" s="381" t="s">
        <v>560</v>
      </c>
      <c r="AH45" s="382"/>
      <c r="AI45" s="382"/>
      <c r="AJ45" s="383"/>
    </row>
    <row r="46" spans="1:36" s="2" customFormat="1" ht="36" customHeight="1">
      <c r="A46" s="376"/>
      <c r="B46" s="398"/>
      <c r="C46" s="398"/>
      <c r="D46" s="401"/>
      <c r="E46" s="402"/>
      <c r="F46" s="372"/>
      <c r="G46" s="374"/>
      <c r="H46" s="398"/>
      <c r="I46" s="372"/>
      <c r="J46" s="372"/>
      <c r="K46" s="398"/>
      <c r="L46" s="372"/>
      <c r="M46" s="398"/>
      <c r="N46" s="31"/>
      <c r="O46" s="43" t="s">
        <v>4</v>
      </c>
      <c r="P46" s="387"/>
      <c r="Q46" s="30" t="s">
        <v>3</v>
      </c>
      <c r="R46" s="30" t="s">
        <v>2</v>
      </c>
      <c r="S46" s="30" t="s">
        <v>3</v>
      </c>
      <c r="T46" s="30" t="s">
        <v>2</v>
      </c>
      <c r="U46" s="37" t="s">
        <v>188</v>
      </c>
      <c r="V46" s="30" t="s">
        <v>3</v>
      </c>
      <c r="W46" s="30" t="s">
        <v>2</v>
      </c>
      <c r="X46" s="37" t="s">
        <v>188</v>
      </c>
      <c r="Y46" s="43" t="s">
        <v>205</v>
      </c>
      <c r="Z46" s="43" t="s">
        <v>206</v>
      </c>
      <c r="AA46" s="43" t="s">
        <v>205</v>
      </c>
      <c r="AB46" s="43" t="s">
        <v>206</v>
      </c>
      <c r="AC46" s="144"/>
      <c r="AD46" s="73" t="s">
        <v>12</v>
      </c>
      <c r="AE46" s="73" t="s">
        <v>11</v>
      </c>
      <c r="AF46" s="73" t="s">
        <v>10</v>
      </c>
      <c r="AG46" s="144"/>
      <c r="AH46" s="73" t="s">
        <v>12</v>
      </c>
      <c r="AI46" s="73" t="s">
        <v>11</v>
      </c>
      <c r="AJ46" s="73" t="s">
        <v>10</v>
      </c>
    </row>
    <row r="47" spans="1:36" ht="18" customHeight="1">
      <c r="A47" s="132">
        <v>1</v>
      </c>
      <c r="B47" s="131"/>
      <c r="C47" s="130"/>
      <c r="D47" s="395"/>
      <c r="E47" s="396"/>
      <c r="F47" s="131"/>
      <c r="G47" s="139"/>
      <c r="H47" s="130"/>
      <c r="I47" s="108"/>
      <c r="J47" s="108"/>
      <c r="K47" s="86">
        <f t="shared" ref="K47:K56" si="14">I47*J47</f>
        <v>0</v>
      </c>
      <c r="L47" s="90"/>
      <c r="M47" s="86">
        <f t="shared" ref="M47:M56" si="15">ROUNDDOWN(IF(L47="",K47,K47*L47),0)</f>
        <v>0</v>
      </c>
      <c r="N47" s="130"/>
      <c r="O47" s="130"/>
      <c r="P47" s="42"/>
      <c r="Q47" s="42"/>
      <c r="R47" s="42"/>
      <c r="S47" s="42"/>
      <c r="T47" s="42"/>
      <c r="U47" s="145" t="e">
        <f t="shared" ref="U47:U56" si="16">EOMONTH(T47,0)-EOMONTH(S47,-1)</f>
        <v>#NUM!</v>
      </c>
      <c r="V47" s="27">
        <v>46082</v>
      </c>
      <c r="W47" s="27">
        <f t="shared" ref="W47:W56" si="17">EOMONTH(T47,0)</f>
        <v>31</v>
      </c>
      <c r="X47" s="146">
        <f t="shared" ref="X47:X56" si="18">EOMONTH(W47,0)+1-V47</f>
        <v>-46050</v>
      </c>
      <c r="Y47" s="146">
        <f t="shared" ref="Y47:Y56" si="19">IF(G47="",0,ROUNDDOWN(YEARFRAC(EOMONTH(P47,-1)+1,EOMONTH(S47,0)+1,1),2))</f>
        <v>0</v>
      </c>
      <c r="Z47" s="147">
        <f>IF(G47="",1,IF(C47="(２)ソフトウェア利用関連費",VLOOKUP(H47,減価償却!$B$5:$R$16,MATCH(シート①!Y47,減価償却!$T$4:$T$19,-1)+1,1),VLOOKUP(H47,減価償却!$B$20:$R$31,MATCH(シート①!Y47,減価償却!$T$4:$T$19,-1)+1,1)))</f>
        <v>1</v>
      </c>
      <c r="AA47" s="148">
        <f t="shared" ref="AA47:AA56" si="20">IF(T47="",0,ROUNDDOWN(YEARFRAC(EOMONTH(P47,-1)+1,EOMONTH(T47,0)+1,1),2))</f>
        <v>0</v>
      </c>
      <c r="AB47" s="147">
        <f>IF(OR(I47&lt;20000,YEARFRAC(T47,R47+1,1)&lt;0.25,H47=1),0,IF(C47="(２)ソフトウェア利用関連費",VLOOKUP(H47,減価償却!$B$5:$R$16,MATCH(シート①!AA47,減価償却!$T$4:$T$19,-1)+1,1),VLOOKUP(H47,減価償却!$B$20:$R$31,MATCH(シート①!AA47,減価償却!$T$4:$T$19,-1)+1,1)))</f>
        <v>0</v>
      </c>
      <c r="AC47" s="88">
        <f t="shared" ref="AC47:AC56" si="21">ROUNDDOWN(M47*(Z47-AB47),0)</f>
        <v>0</v>
      </c>
      <c r="AD47" s="88" t="str">
        <f t="shared" ref="AD47:AF56" si="22">IF($C47=AD$13,$AC47,"")</f>
        <v/>
      </c>
      <c r="AE47" s="88" t="str">
        <f t="shared" si="22"/>
        <v/>
      </c>
      <c r="AF47" s="88" t="str">
        <f t="shared" si="22"/>
        <v/>
      </c>
      <c r="AG47" s="88">
        <f t="shared" ref="AG47:AG56" si="23">ROUNDDOWN(IF(OR(AC47=0,I47&lt;20000),0,IF(X47&lt;0,0,AC47*X47/U47)),0)</f>
        <v>0</v>
      </c>
      <c r="AH47" s="88" t="str">
        <f t="shared" ref="AH47:AJ56" si="24">IF($C47=AH$13,$AG47/2,"")</f>
        <v/>
      </c>
      <c r="AI47" s="88" t="str">
        <f t="shared" si="24"/>
        <v/>
      </c>
      <c r="AJ47" s="88" t="str">
        <f t="shared" si="24"/>
        <v/>
      </c>
    </row>
    <row r="48" spans="1:36" ht="18" customHeight="1">
      <c r="A48" s="132">
        <v>2</v>
      </c>
      <c r="B48" s="131"/>
      <c r="C48" s="130"/>
      <c r="D48" s="395"/>
      <c r="E48" s="396"/>
      <c r="F48" s="131"/>
      <c r="G48" s="139"/>
      <c r="H48" s="130"/>
      <c r="I48" s="108"/>
      <c r="J48" s="108"/>
      <c r="K48" s="86">
        <f t="shared" si="14"/>
        <v>0</v>
      </c>
      <c r="L48" s="90"/>
      <c r="M48" s="86">
        <f t="shared" si="15"/>
        <v>0</v>
      </c>
      <c r="N48" s="130"/>
      <c r="O48" s="130"/>
      <c r="P48" s="42"/>
      <c r="Q48" s="42"/>
      <c r="R48" s="42"/>
      <c r="S48" s="42"/>
      <c r="T48" s="42"/>
      <c r="U48" s="145" t="e">
        <f t="shared" si="16"/>
        <v>#NUM!</v>
      </c>
      <c r="V48" s="27">
        <v>46082</v>
      </c>
      <c r="W48" s="27">
        <f t="shared" si="17"/>
        <v>31</v>
      </c>
      <c r="X48" s="146">
        <f t="shared" si="18"/>
        <v>-46050</v>
      </c>
      <c r="Y48" s="146">
        <f t="shared" si="19"/>
        <v>0</v>
      </c>
      <c r="Z48" s="147">
        <f>IF(G48="",1,IF(C48="(２)ソフトウェア利用関連費",VLOOKUP(H48,減価償却!$B$5:$R$16,MATCH(シート①!Y48,減価償却!$T$4:$T$19,-1)+1,1),VLOOKUP(H48,減価償却!$B$20:$R$31,MATCH(シート①!Y48,減価償却!$T$4:$T$19,-1)+1,1)))</f>
        <v>1</v>
      </c>
      <c r="AA48" s="148">
        <f t="shared" si="20"/>
        <v>0</v>
      </c>
      <c r="AB48" s="147">
        <f>IF(OR(I48&lt;20000,YEARFRAC(T48,R48+1,1)&lt;0.25,H48=1),0,IF(C48="(２)ソフトウェア利用関連費",VLOOKUP(H48,減価償却!$B$5:$R$16,MATCH(シート①!AA48,減価償却!$T$4:$T$19,-1)+1,1),VLOOKUP(H48,減価償却!$B$20:$R$31,MATCH(シート①!AA48,減価償却!$T$4:$T$19,-1)+1,1)))</f>
        <v>0</v>
      </c>
      <c r="AC48" s="88">
        <f t="shared" si="21"/>
        <v>0</v>
      </c>
      <c r="AD48" s="88" t="str">
        <f t="shared" si="22"/>
        <v/>
      </c>
      <c r="AE48" s="88" t="str">
        <f t="shared" si="22"/>
        <v/>
      </c>
      <c r="AF48" s="88" t="str">
        <f t="shared" si="22"/>
        <v/>
      </c>
      <c r="AG48" s="88">
        <f t="shared" si="23"/>
        <v>0</v>
      </c>
      <c r="AH48" s="88" t="str">
        <f t="shared" si="24"/>
        <v/>
      </c>
      <c r="AI48" s="88" t="str">
        <f t="shared" si="24"/>
        <v/>
      </c>
      <c r="AJ48" s="88" t="str">
        <f t="shared" si="24"/>
        <v/>
      </c>
    </row>
    <row r="49" spans="1:36" ht="18" customHeight="1">
      <c r="A49" s="132">
        <v>3</v>
      </c>
      <c r="B49" s="131"/>
      <c r="C49" s="130"/>
      <c r="D49" s="378"/>
      <c r="E49" s="378"/>
      <c r="F49" s="131"/>
      <c r="G49" s="139"/>
      <c r="H49" s="130"/>
      <c r="I49" s="108"/>
      <c r="J49" s="108"/>
      <c r="K49" s="86">
        <f t="shared" si="14"/>
        <v>0</v>
      </c>
      <c r="L49" s="90"/>
      <c r="M49" s="86">
        <f t="shared" si="15"/>
        <v>0</v>
      </c>
      <c r="N49" s="130"/>
      <c r="O49" s="130"/>
      <c r="P49" s="42"/>
      <c r="Q49" s="42"/>
      <c r="R49" s="42"/>
      <c r="S49" s="42"/>
      <c r="T49" s="42"/>
      <c r="U49" s="145" t="e">
        <f t="shared" si="16"/>
        <v>#NUM!</v>
      </c>
      <c r="V49" s="27">
        <v>46082</v>
      </c>
      <c r="W49" s="27">
        <f t="shared" si="17"/>
        <v>31</v>
      </c>
      <c r="X49" s="146">
        <f t="shared" si="18"/>
        <v>-46050</v>
      </c>
      <c r="Y49" s="146">
        <f t="shared" si="19"/>
        <v>0</v>
      </c>
      <c r="Z49" s="147">
        <f>IF(G49="",1,IF(C49="(２)ソフトウェア利用関連費",VLOOKUP(H49,減価償却!$B$5:$R$16,MATCH(シート①!Y49,減価償却!$T$4:$T$19,-1)+1,1),VLOOKUP(H49,減価償却!$B$20:$R$31,MATCH(シート①!Y49,減価償却!$T$4:$T$19,-1)+1,1)))</f>
        <v>1</v>
      </c>
      <c r="AA49" s="148">
        <f t="shared" si="20"/>
        <v>0</v>
      </c>
      <c r="AB49" s="147">
        <f>IF(OR(I49&lt;20000,YEARFRAC(T49,R49+1,1)&lt;0.25,H49=1),0,IF(C49="(２)ソフトウェア利用関連費",VLOOKUP(H49,減価償却!$B$5:$R$16,MATCH(シート①!AA49,減価償却!$T$4:$T$19,-1)+1,1),VLOOKUP(H49,減価償却!$B$20:$R$31,MATCH(シート①!AA49,減価償却!$T$4:$T$19,-1)+1,1)))</f>
        <v>0</v>
      </c>
      <c r="AC49" s="88">
        <f t="shared" si="21"/>
        <v>0</v>
      </c>
      <c r="AD49" s="88" t="str">
        <f t="shared" si="22"/>
        <v/>
      </c>
      <c r="AE49" s="88" t="str">
        <f t="shared" si="22"/>
        <v/>
      </c>
      <c r="AF49" s="88" t="str">
        <f t="shared" si="22"/>
        <v/>
      </c>
      <c r="AG49" s="88">
        <f t="shared" si="23"/>
        <v>0</v>
      </c>
      <c r="AH49" s="88" t="str">
        <f t="shared" si="24"/>
        <v/>
      </c>
      <c r="AI49" s="88" t="str">
        <f t="shared" si="24"/>
        <v/>
      </c>
      <c r="AJ49" s="88" t="str">
        <f t="shared" si="24"/>
        <v/>
      </c>
    </row>
    <row r="50" spans="1:36" ht="18" customHeight="1">
      <c r="A50" s="132">
        <v>4</v>
      </c>
      <c r="B50" s="131"/>
      <c r="C50" s="130"/>
      <c r="D50" s="378"/>
      <c r="E50" s="378"/>
      <c r="F50" s="131"/>
      <c r="G50" s="139"/>
      <c r="H50" s="130"/>
      <c r="I50" s="108"/>
      <c r="J50" s="108"/>
      <c r="K50" s="86">
        <f t="shared" si="14"/>
        <v>0</v>
      </c>
      <c r="L50" s="90"/>
      <c r="M50" s="86">
        <f t="shared" si="15"/>
        <v>0</v>
      </c>
      <c r="N50" s="130"/>
      <c r="O50" s="130"/>
      <c r="P50" s="42"/>
      <c r="Q50" s="42"/>
      <c r="R50" s="42"/>
      <c r="S50" s="42"/>
      <c r="T50" s="42"/>
      <c r="U50" s="145" t="e">
        <f t="shared" si="16"/>
        <v>#NUM!</v>
      </c>
      <c r="V50" s="27">
        <v>46082</v>
      </c>
      <c r="W50" s="27">
        <f t="shared" si="17"/>
        <v>31</v>
      </c>
      <c r="X50" s="146">
        <f t="shared" si="18"/>
        <v>-46050</v>
      </c>
      <c r="Y50" s="146">
        <f t="shared" si="19"/>
        <v>0</v>
      </c>
      <c r="Z50" s="147">
        <f>IF(G50="",1,IF(C50="(２)ソフトウェア利用関連費",VLOOKUP(H50,減価償却!$B$5:$R$16,MATCH(シート①!Y50,減価償却!$T$4:$T$19,-1)+1,1),VLOOKUP(H50,減価償却!$B$20:$R$31,MATCH(シート①!Y50,減価償却!$T$4:$T$19,-1)+1,1)))</f>
        <v>1</v>
      </c>
      <c r="AA50" s="148">
        <f t="shared" si="20"/>
        <v>0</v>
      </c>
      <c r="AB50" s="147">
        <f>IF(OR(I50&lt;20000,YEARFRAC(T50,R50+1,1)&lt;0.25,H50=1),0,IF(C50="(２)ソフトウェア利用関連費",VLOOKUP(H50,減価償却!$B$5:$R$16,MATCH(シート①!AA50,減価償却!$T$4:$T$19,-1)+1,1),VLOOKUP(H50,減価償却!$B$20:$R$31,MATCH(シート①!AA50,減価償却!$T$4:$T$19,-1)+1,1)))</f>
        <v>0</v>
      </c>
      <c r="AC50" s="88">
        <f t="shared" si="21"/>
        <v>0</v>
      </c>
      <c r="AD50" s="88" t="str">
        <f t="shared" si="22"/>
        <v/>
      </c>
      <c r="AE50" s="88" t="str">
        <f t="shared" si="22"/>
        <v/>
      </c>
      <c r="AF50" s="88" t="str">
        <f t="shared" si="22"/>
        <v/>
      </c>
      <c r="AG50" s="88">
        <f t="shared" si="23"/>
        <v>0</v>
      </c>
      <c r="AH50" s="88" t="str">
        <f t="shared" si="24"/>
        <v/>
      </c>
      <c r="AI50" s="88" t="str">
        <f t="shared" si="24"/>
        <v/>
      </c>
      <c r="AJ50" s="88" t="str">
        <f t="shared" si="24"/>
        <v/>
      </c>
    </row>
    <row r="51" spans="1:36" ht="18" customHeight="1">
      <c r="A51" s="132">
        <v>5</v>
      </c>
      <c r="B51" s="131"/>
      <c r="C51" s="130"/>
      <c r="D51" s="378"/>
      <c r="E51" s="378"/>
      <c r="F51" s="131"/>
      <c r="G51" s="139"/>
      <c r="H51" s="130"/>
      <c r="I51" s="108"/>
      <c r="J51" s="108"/>
      <c r="K51" s="86">
        <f t="shared" si="14"/>
        <v>0</v>
      </c>
      <c r="L51" s="90"/>
      <c r="M51" s="86">
        <f t="shared" si="15"/>
        <v>0</v>
      </c>
      <c r="N51" s="130"/>
      <c r="O51" s="130"/>
      <c r="P51" s="42"/>
      <c r="Q51" s="42"/>
      <c r="R51" s="42"/>
      <c r="S51" s="42"/>
      <c r="T51" s="42"/>
      <c r="U51" s="145" t="e">
        <f t="shared" si="16"/>
        <v>#NUM!</v>
      </c>
      <c r="V51" s="27">
        <v>46082</v>
      </c>
      <c r="W51" s="27">
        <f t="shared" si="17"/>
        <v>31</v>
      </c>
      <c r="X51" s="146">
        <f t="shared" si="18"/>
        <v>-46050</v>
      </c>
      <c r="Y51" s="146">
        <f t="shared" si="19"/>
        <v>0</v>
      </c>
      <c r="Z51" s="147">
        <f>IF(G51="",1,IF(C51="(２)ソフトウェア利用関連費",VLOOKUP(H51,減価償却!$B$5:$R$16,MATCH(シート①!Y51,減価償却!$T$4:$T$19,-1)+1,1),VLOOKUP(H51,減価償却!$B$20:$R$31,MATCH(シート①!Y51,減価償却!$T$4:$T$19,-1)+1,1)))</f>
        <v>1</v>
      </c>
      <c r="AA51" s="148">
        <f t="shared" si="20"/>
        <v>0</v>
      </c>
      <c r="AB51" s="147">
        <f>IF(OR(I51&lt;20000,YEARFRAC(T51,R51+1,1)&lt;0.25,H51=1),0,IF(C51="(２)ソフトウェア利用関連費",VLOOKUP(H51,減価償却!$B$5:$R$16,MATCH(シート①!AA51,減価償却!$T$4:$T$19,-1)+1,1),VLOOKUP(H51,減価償却!$B$20:$R$31,MATCH(シート①!AA51,減価償却!$T$4:$T$19,-1)+1,1)))</f>
        <v>0</v>
      </c>
      <c r="AC51" s="88">
        <f t="shared" si="21"/>
        <v>0</v>
      </c>
      <c r="AD51" s="88" t="str">
        <f t="shared" si="22"/>
        <v/>
      </c>
      <c r="AE51" s="88" t="str">
        <f t="shared" si="22"/>
        <v/>
      </c>
      <c r="AF51" s="88" t="str">
        <f t="shared" si="22"/>
        <v/>
      </c>
      <c r="AG51" s="88">
        <f t="shared" si="23"/>
        <v>0</v>
      </c>
      <c r="AH51" s="88" t="str">
        <f t="shared" si="24"/>
        <v/>
      </c>
      <c r="AI51" s="88" t="str">
        <f t="shared" si="24"/>
        <v/>
      </c>
      <c r="AJ51" s="88" t="str">
        <f t="shared" si="24"/>
        <v/>
      </c>
    </row>
    <row r="52" spans="1:36" ht="18" customHeight="1">
      <c r="A52" s="132">
        <v>6</v>
      </c>
      <c r="B52" s="131"/>
      <c r="C52" s="130"/>
      <c r="D52" s="378"/>
      <c r="E52" s="378"/>
      <c r="F52" s="131"/>
      <c r="G52" s="139"/>
      <c r="H52" s="130"/>
      <c r="I52" s="108"/>
      <c r="J52" s="108"/>
      <c r="K52" s="86">
        <f t="shared" si="14"/>
        <v>0</v>
      </c>
      <c r="L52" s="90"/>
      <c r="M52" s="86">
        <f t="shared" si="15"/>
        <v>0</v>
      </c>
      <c r="N52" s="130"/>
      <c r="O52" s="130"/>
      <c r="P52" s="42"/>
      <c r="Q52" s="42"/>
      <c r="R52" s="42"/>
      <c r="S52" s="42"/>
      <c r="T52" s="42"/>
      <c r="U52" s="145" t="e">
        <f t="shared" si="16"/>
        <v>#NUM!</v>
      </c>
      <c r="V52" s="27">
        <v>46082</v>
      </c>
      <c r="W52" s="27">
        <f t="shared" si="17"/>
        <v>31</v>
      </c>
      <c r="X52" s="146">
        <f t="shared" si="18"/>
        <v>-46050</v>
      </c>
      <c r="Y52" s="146">
        <f t="shared" si="19"/>
        <v>0</v>
      </c>
      <c r="Z52" s="147">
        <f>IF(G52="",1,IF(C52="(２)ソフトウェア利用関連費",VLOOKUP(H52,減価償却!$B$5:$R$16,MATCH(シート①!Y52,減価償却!$T$4:$T$19,-1)+1,1),VLOOKUP(H52,減価償却!$B$20:$R$31,MATCH(シート①!Y52,減価償却!$T$4:$T$19,-1)+1,1)))</f>
        <v>1</v>
      </c>
      <c r="AA52" s="148">
        <f t="shared" si="20"/>
        <v>0</v>
      </c>
      <c r="AB52" s="147">
        <f>IF(OR(I52&lt;20000,YEARFRAC(T52,R52+1,1)&lt;0.25,H52=1),0,IF(C52="(２)ソフトウェア利用関連費",VLOOKUP(H52,減価償却!$B$5:$R$16,MATCH(シート①!AA52,減価償却!$T$4:$T$19,-1)+1,1),VLOOKUP(H52,減価償却!$B$20:$R$31,MATCH(シート①!AA52,減価償却!$T$4:$T$19,-1)+1,1)))</f>
        <v>0</v>
      </c>
      <c r="AC52" s="88">
        <f t="shared" si="21"/>
        <v>0</v>
      </c>
      <c r="AD52" s="88" t="str">
        <f t="shared" si="22"/>
        <v/>
      </c>
      <c r="AE52" s="88" t="str">
        <f t="shared" si="22"/>
        <v/>
      </c>
      <c r="AF52" s="88" t="str">
        <f t="shared" si="22"/>
        <v/>
      </c>
      <c r="AG52" s="88">
        <f t="shared" si="23"/>
        <v>0</v>
      </c>
      <c r="AH52" s="88" t="str">
        <f t="shared" si="24"/>
        <v/>
      </c>
      <c r="AI52" s="88" t="str">
        <f t="shared" si="24"/>
        <v/>
      </c>
      <c r="AJ52" s="88" t="str">
        <f t="shared" si="24"/>
        <v/>
      </c>
    </row>
    <row r="53" spans="1:36" ht="18" customHeight="1">
      <c r="A53" s="132">
        <v>7</v>
      </c>
      <c r="B53" s="131"/>
      <c r="C53" s="130"/>
      <c r="D53" s="378"/>
      <c r="E53" s="378"/>
      <c r="F53" s="131"/>
      <c r="G53" s="139"/>
      <c r="H53" s="130"/>
      <c r="I53" s="108"/>
      <c r="J53" s="108"/>
      <c r="K53" s="86">
        <f t="shared" si="14"/>
        <v>0</v>
      </c>
      <c r="L53" s="90"/>
      <c r="M53" s="86">
        <f t="shared" si="15"/>
        <v>0</v>
      </c>
      <c r="N53" s="130"/>
      <c r="O53" s="130"/>
      <c r="P53" s="42"/>
      <c r="Q53" s="42"/>
      <c r="R53" s="42"/>
      <c r="S53" s="42"/>
      <c r="T53" s="42"/>
      <c r="U53" s="145" t="e">
        <f t="shared" si="16"/>
        <v>#NUM!</v>
      </c>
      <c r="V53" s="27">
        <v>46082</v>
      </c>
      <c r="W53" s="27">
        <f t="shared" si="17"/>
        <v>31</v>
      </c>
      <c r="X53" s="146">
        <f t="shared" si="18"/>
        <v>-46050</v>
      </c>
      <c r="Y53" s="146">
        <f t="shared" si="19"/>
        <v>0</v>
      </c>
      <c r="Z53" s="147">
        <f>IF(G53="",1,IF(C53="(２)ソフトウェア利用関連費",VLOOKUP(H53,減価償却!$B$5:$R$16,MATCH(シート①!Y53,減価償却!$T$4:$T$19,-1)+1,1),VLOOKUP(H53,減価償却!$B$20:$R$31,MATCH(シート①!Y53,減価償却!$T$4:$T$19,-1)+1,1)))</f>
        <v>1</v>
      </c>
      <c r="AA53" s="148">
        <f t="shared" si="20"/>
        <v>0</v>
      </c>
      <c r="AB53" s="147">
        <f>IF(OR(I53&lt;20000,YEARFRAC(T53,R53+1,1)&lt;0.25,H53=1),0,IF(C53="(２)ソフトウェア利用関連費",VLOOKUP(H53,減価償却!$B$5:$R$16,MATCH(シート①!AA53,減価償却!$T$4:$T$19,-1)+1,1),VLOOKUP(H53,減価償却!$B$20:$R$31,MATCH(シート①!AA53,減価償却!$T$4:$T$19,-1)+1,1)))</f>
        <v>0</v>
      </c>
      <c r="AC53" s="88">
        <f t="shared" si="21"/>
        <v>0</v>
      </c>
      <c r="AD53" s="88" t="str">
        <f t="shared" si="22"/>
        <v/>
      </c>
      <c r="AE53" s="88" t="str">
        <f t="shared" si="22"/>
        <v/>
      </c>
      <c r="AF53" s="88" t="str">
        <f t="shared" si="22"/>
        <v/>
      </c>
      <c r="AG53" s="88">
        <f t="shared" si="23"/>
        <v>0</v>
      </c>
      <c r="AH53" s="88" t="str">
        <f t="shared" si="24"/>
        <v/>
      </c>
      <c r="AI53" s="88" t="str">
        <f t="shared" si="24"/>
        <v/>
      </c>
      <c r="AJ53" s="88" t="str">
        <f t="shared" si="24"/>
        <v/>
      </c>
    </row>
    <row r="54" spans="1:36" ht="18" customHeight="1">
      <c r="A54" s="132">
        <v>8</v>
      </c>
      <c r="B54" s="131"/>
      <c r="C54" s="130"/>
      <c r="D54" s="378"/>
      <c r="E54" s="378"/>
      <c r="F54" s="131"/>
      <c r="G54" s="139"/>
      <c r="H54" s="130"/>
      <c r="I54" s="108"/>
      <c r="J54" s="108"/>
      <c r="K54" s="86">
        <f t="shared" si="14"/>
        <v>0</v>
      </c>
      <c r="L54" s="90"/>
      <c r="M54" s="86">
        <f t="shared" si="15"/>
        <v>0</v>
      </c>
      <c r="N54" s="130"/>
      <c r="O54" s="130"/>
      <c r="P54" s="42"/>
      <c r="Q54" s="42"/>
      <c r="R54" s="42"/>
      <c r="S54" s="42"/>
      <c r="T54" s="42"/>
      <c r="U54" s="145" t="e">
        <f t="shared" si="16"/>
        <v>#NUM!</v>
      </c>
      <c r="V54" s="27">
        <v>46082</v>
      </c>
      <c r="W54" s="27">
        <f t="shared" si="17"/>
        <v>31</v>
      </c>
      <c r="X54" s="146">
        <f t="shared" si="18"/>
        <v>-46050</v>
      </c>
      <c r="Y54" s="146">
        <f t="shared" si="19"/>
        <v>0</v>
      </c>
      <c r="Z54" s="147">
        <f>IF(G54="",1,IF(C54="(２)ソフトウェア利用関連費",VLOOKUP(H54,減価償却!$B$5:$R$16,MATCH(シート①!Y54,減価償却!$T$4:$T$19,-1)+1,1),VLOOKUP(H54,減価償却!$B$20:$R$31,MATCH(シート①!Y54,減価償却!$T$4:$T$19,-1)+1,1)))</f>
        <v>1</v>
      </c>
      <c r="AA54" s="148">
        <f t="shared" si="20"/>
        <v>0</v>
      </c>
      <c r="AB54" s="147">
        <f>IF(OR(I54&lt;20000,YEARFRAC(T54,R54+1,1)&lt;0.25,H54=1),0,IF(C54="(２)ソフトウェア利用関連費",VLOOKUP(H54,減価償却!$B$5:$R$16,MATCH(シート①!AA54,減価償却!$T$4:$T$19,-1)+1,1),VLOOKUP(H54,減価償却!$B$20:$R$31,MATCH(シート①!AA54,減価償却!$T$4:$T$19,-1)+1,1)))</f>
        <v>0</v>
      </c>
      <c r="AC54" s="88">
        <f t="shared" si="21"/>
        <v>0</v>
      </c>
      <c r="AD54" s="88" t="str">
        <f t="shared" si="22"/>
        <v/>
      </c>
      <c r="AE54" s="88" t="str">
        <f t="shared" si="22"/>
        <v/>
      </c>
      <c r="AF54" s="88" t="str">
        <f t="shared" si="22"/>
        <v/>
      </c>
      <c r="AG54" s="88">
        <f t="shared" si="23"/>
        <v>0</v>
      </c>
      <c r="AH54" s="88" t="str">
        <f t="shared" si="24"/>
        <v/>
      </c>
      <c r="AI54" s="88" t="str">
        <f t="shared" si="24"/>
        <v/>
      </c>
      <c r="AJ54" s="88" t="str">
        <f t="shared" si="24"/>
        <v/>
      </c>
    </row>
    <row r="55" spans="1:36" ht="18" customHeight="1">
      <c r="A55" s="132">
        <v>9</v>
      </c>
      <c r="B55" s="131"/>
      <c r="C55" s="130"/>
      <c r="D55" s="378"/>
      <c r="E55" s="378"/>
      <c r="F55" s="131"/>
      <c r="G55" s="139"/>
      <c r="H55" s="130"/>
      <c r="I55" s="108"/>
      <c r="J55" s="108"/>
      <c r="K55" s="86">
        <f t="shared" si="14"/>
        <v>0</v>
      </c>
      <c r="L55" s="90"/>
      <c r="M55" s="86">
        <f t="shared" si="15"/>
        <v>0</v>
      </c>
      <c r="N55" s="130"/>
      <c r="O55" s="130"/>
      <c r="P55" s="42"/>
      <c r="Q55" s="42"/>
      <c r="R55" s="42"/>
      <c r="S55" s="42"/>
      <c r="T55" s="42"/>
      <c r="U55" s="145" t="e">
        <f t="shared" si="16"/>
        <v>#NUM!</v>
      </c>
      <c r="V55" s="27">
        <v>46082</v>
      </c>
      <c r="W55" s="27">
        <f t="shared" si="17"/>
        <v>31</v>
      </c>
      <c r="X55" s="146">
        <f t="shared" si="18"/>
        <v>-46050</v>
      </c>
      <c r="Y55" s="146">
        <f t="shared" si="19"/>
        <v>0</v>
      </c>
      <c r="Z55" s="147">
        <f>IF(G55="",1,IF(C55="(２)ソフトウェア利用関連費",VLOOKUP(H55,減価償却!$B$5:$R$16,MATCH(シート①!Y55,減価償却!$T$4:$T$19,-1)+1,1),VLOOKUP(H55,減価償却!$B$20:$R$31,MATCH(シート①!Y55,減価償却!$T$4:$T$19,-1)+1,1)))</f>
        <v>1</v>
      </c>
      <c r="AA55" s="148">
        <f t="shared" si="20"/>
        <v>0</v>
      </c>
      <c r="AB55" s="147">
        <f>IF(OR(I55&lt;20000,YEARFRAC(T55,R55+1,1)&lt;0.25,H55=1),0,IF(C55="(２)ソフトウェア利用関連費",VLOOKUP(H55,減価償却!$B$5:$R$16,MATCH(シート①!AA55,減価償却!$T$4:$T$19,-1)+1,1),VLOOKUP(H55,減価償却!$B$20:$R$31,MATCH(シート①!AA55,減価償却!$T$4:$T$19,-1)+1,1)))</f>
        <v>0</v>
      </c>
      <c r="AC55" s="88">
        <f t="shared" si="21"/>
        <v>0</v>
      </c>
      <c r="AD55" s="88" t="str">
        <f t="shared" si="22"/>
        <v/>
      </c>
      <c r="AE55" s="88" t="str">
        <f t="shared" si="22"/>
        <v/>
      </c>
      <c r="AF55" s="88" t="str">
        <f t="shared" si="22"/>
        <v/>
      </c>
      <c r="AG55" s="88">
        <f t="shared" si="23"/>
        <v>0</v>
      </c>
      <c r="AH55" s="88" t="str">
        <f t="shared" si="24"/>
        <v/>
      </c>
      <c r="AI55" s="88" t="str">
        <f t="shared" si="24"/>
        <v/>
      </c>
      <c r="AJ55" s="88" t="str">
        <f t="shared" si="24"/>
        <v/>
      </c>
    </row>
    <row r="56" spans="1:36" ht="18" customHeight="1">
      <c r="A56" s="132">
        <v>10</v>
      </c>
      <c r="B56" s="131"/>
      <c r="C56" s="130"/>
      <c r="D56" s="378"/>
      <c r="E56" s="378"/>
      <c r="F56" s="131"/>
      <c r="G56" s="139"/>
      <c r="H56" s="130"/>
      <c r="I56" s="108"/>
      <c r="J56" s="108"/>
      <c r="K56" s="86">
        <f t="shared" si="14"/>
        <v>0</v>
      </c>
      <c r="L56" s="90"/>
      <c r="M56" s="86">
        <f t="shared" si="15"/>
        <v>0</v>
      </c>
      <c r="N56" s="130"/>
      <c r="O56" s="130"/>
      <c r="P56" s="42"/>
      <c r="Q56" s="42"/>
      <c r="R56" s="42"/>
      <c r="S56" s="42"/>
      <c r="T56" s="42"/>
      <c r="U56" s="145" t="e">
        <f t="shared" si="16"/>
        <v>#NUM!</v>
      </c>
      <c r="V56" s="27">
        <v>46082</v>
      </c>
      <c r="W56" s="27">
        <f t="shared" si="17"/>
        <v>31</v>
      </c>
      <c r="X56" s="146">
        <f t="shared" si="18"/>
        <v>-46050</v>
      </c>
      <c r="Y56" s="146">
        <f t="shared" si="19"/>
        <v>0</v>
      </c>
      <c r="Z56" s="147">
        <f>IF(G56="",1,IF(C56="(２)ソフトウェア利用関連費",VLOOKUP(H56,減価償却!$B$5:$R$16,MATCH(シート①!Y56,減価償却!$T$4:$T$19,-1)+1,1),VLOOKUP(H56,減価償却!$B$20:$R$31,MATCH(シート①!Y56,減価償却!$T$4:$T$19,-1)+1,1)))</f>
        <v>1</v>
      </c>
      <c r="AA56" s="148">
        <f t="shared" si="20"/>
        <v>0</v>
      </c>
      <c r="AB56" s="147">
        <f>IF(OR(I56&lt;20000,YEARFRAC(T56,R56+1,1)&lt;0.25,H56=1),0,IF(C56="(２)ソフトウェア利用関連費",VLOOKUP(H56,減価償却!$B$5:$R$16,MATCH(シート①!AA56,減価償却!$T$4:$T$19,-1)+1,1),VLOOKUP(H56,減価償却!$B$20:$R$31,MATCH(シート①!AA56,減価償却!$T$4:$T$19,-1)+1,1)))</f>
        <v>0</v>
      </c>
      <c r="AC56" s="88">
        <f t="shared" si="21"/>
        <v>0</v>
      </c>
      <c r="AD56" s="88" t="str">
        <f t="shared" si="22"/>
        <v/>
      </c>
      <c r="AE56" s="88" t="str">
        <f t="shared" si="22"/>
        <v/>
      </c>
      <c r="AF56" s="88" t="str">
        <f t="shared" si="22"/>
        <v/>
      </c>
      <c r="AG56" s="88">
        <f t="shared" si="23"/>
        <v>0</v>
      </c>
      <c r="AH56" s="88" t="str">
        <f t="shared" si="24"/>
        <v/>
      </c>
      <c r="AI56" s="88" t="str">
        <f t="shared" si="24"/>
        <v/>
      </c>
      <c r="AJ56" s="88" t="str">
        <f t="shared" si="24"/>
        <v/>
      </c>
    </row>
    <row r="57" spans="1:36" ht="18" customHeight="1">
      <c r="A57" s="132"/>
      <c r="B57" s="93"/>
      <c r="C57" s="9"/>
      <c r="D57" s="9"/>
      <c r="E57" s="9"/>
      <c r="F57" s="9"/>
      <c r="G57" s="9"/>
      <c r="H57" s="9"/>
      <c r="I57" s="9"/>
      <c r="J57" s="9"/>
      <c r="K57" s="9"/>
      <c r="L57" s="9"/>
      <c r="M57" s="9"/>
      <c r="N57" s="9"/>
      <c r="O57" s="9"/>
      <c r="P57" s="9"/>
      <c r="Q57" s="9"/>
      <c r="R57" s="9"/>
      <c r="S57" s="9"/>
      <c r="T57" s="9"/>
      <c r="U57" s="9"/>
      <c r="V57" s="9"/>
      <c r="W57" s="9"/>
      <c r="X57" s="9"/>
      <c r="Y57" s="9"/>
      <c r="Z57" s="9"/>
      <c r="AA57" s="9"/>
      <c r="AB57" s="94"/>
      <c r="AC57" s="95" t="s">
        <v>1</v>
      </c>
      <c r="AD57" s="88">
        <f t="shared" ref="AD57:AJ57" si="25">SUM(AD47:AD56)</f>
        <v>0</v>
      </c>
      <c r="AE57" s="88">
        <f t="shared" si="25"/>
        <v>0</v>
      </c>
      <c r="AF57" s="88">
        <f t="shared" si="25"/>
        <v>0</v>
      </c>
      <c r="AG57" s="88">
        <f t="shared" si="25"/>
        <v>0</v>
      </c>
      <c r="AH57" s="88">
        <f t="shared" si="25"/>
        <v>0</v>
      </c>
      <c r="AI57" s="88">
        <f t="shared" si="25"/>
        <v>0</v>
      </c>
      <c r="AJ57" s="88">
        <f t="shared" si="25"/>
        <v>0</v>
      </c>
    </row>
    <row r="58" spans="1:36" s="21" customFormat="1" ht="18" customHeight="1">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24"/>
      <c r="AD58" s="24"/>
      <c r="AE58" s="24"/>
      <c r="AF58" s="24"/>
      <c r="AG58" s="24"/>
      <c r="AH58" s="24"/>
      <c r="AI58" s="24"/>
      <c r="AJ58" s="24"/>
    </row>
    <row r="59" spans="1:36" ht="15" customHeight="1">
      <c r="AC59" s="95" t="s">
        <v>0</v>
      </c>
      <c r="AD59" s="88">
        <f>SUM(AD42,AD57)</f>
        <v>0</v>
      </c>
      <c r="AE59" s="88">
        <f t="shared" ref="AE59:AJ59" si="26">SUM(AE42,AE57)</f>
        <v>0</v>
      </c>
      <c r="AF59" s="88">
        <f t="shared" si="26"/>
        <v>0</v>
      </c>
      <c r="AG59" s="88">
        <f t="shared" si="26"/>
        <v>0</v>
      </c>
      <c r="AH59" s="88">
        <f t="shared" si="26"/>
        <v>0</v>
      </c>
      <c r="AI59" s="88">
        <f t="shared" si="26"/>
        <v>0</v>
      </c>
      <c r="AJ59" s="88">
        <f t="shared" si="26"/>
        <v>0</v>
      </c>
    </row>
    <row r="61" spans="1:36" ht="15" customHeight="1">
      <c r="AA61" s="377" t="s">
        <v>197</v>
      </c>
      <c r="AB61" s="377"/>
      <c r="AC61" s="95" t="s">
        <v>0</v>
      </c>
      <c r="AD61" s="96"/>
      <c r="AE61" s="96"/>
      <c r="AF61" s="96"/>
      <c r="AG61" s="96"/>
      <c r="AH61" s="96"/>
      <c r="AI61" s="96"/>
      <c r="AJ61" s="96"/>
    </row>
    <row r="62" spans="1:36" ht="15" customHeight="1">
      <c r="AA62" s="377" t="s">
        <v>198</v>
      </c>
      <c r="AB62" s="377"/>
      <c r="AC62" s="95" t="s">
        <v>0</v>
      </c>
      <c r="AD62" s="96"/>
      <c r="AE62" s="96"/>
      <c r="AF62" s="96"/>
      <c r="AG62" s="96"/>
      <c r="AH62" s="96"/>
      <c r="AI62" s="96"/>
      <c r="AJ62" s="96"/>
    </row>
    <row r="63" spans="1:36" ht="15" customHeight="1">
      <c r="AA63" s="377" t="s">
        <v>199</v>
      </c>
      <c r="AB63" s="377"/>
      <c r="AC63" s="95" t="s">
        <v>0</v>
      </c>
      <c r="AD63" s="96"/>
      <c r="AE63" s="96"/>
      <c r="AF63" s="96"/>
      <c r="AG63" s="96"/>
      <c r="AH63" s="96"/>
      <c r="AI63" s="96"/>
      <c r="AJ63" s="96"/>
    </row>
    <row r="64" spans="1:36" ht="15" customHeight="1">
      <c r="AA64" s="377" t="s">
        <v>200</v>
      </c>
      <c r="AB64" s="377"/>
      <c r="AC64" s="95" t="s">
        <v>0</v>
      </c>
      <c r="AD64" s="96"/>
      <c r="AE64" s="96"/>
      <c r="AF64" s="96"/>
      <c r="AG64" s="96"/>
      <c r="AH64" s="96"/>
      <c r="AI64" s="96"/>
      <c r="AJ64" s="96"/>
    </row>
    <row r="65" spans="27:36" ht="15" customHeight="1">
      <c r="AA65" s="377" t="s">
        <v>201</v>
      </c>
      <c r="AB65" s="377"/>
      <c r="AC65" s="95" t="s">
        <v>0</v>
      </c>
      <c r="AD65" s="96"/>
      <c r="AE65" s="96"/>
      <c r="AF65" s="96"/>
      <c r="AG65" s="96"/>
      <c r="AH65" s="96"/>
      <c r="AI65" s="96"/>
      <c r="AJ65" s="96"/>
    </row>
    <row r="66" spans="27:36" ht="15" customHeight="1">
      <c r="AA66" s="377" t="s">
        <v>202</v>
      </c>
      <c r="AB66" s="377"/>
      <c r="AC66" s="95" t="s">
        <v>0</v>
      </c>
      <c r="AD66" s="88">
        <f>SUM(AD59,AD61:AD65)</f>
        <v>0</v>
      </c>
      <c r="AE66" s="88">
        <f t="shared" ref="AE66:AJ66" si="27">SUM(AE59,AE61:AE65)</f>
        <v>0</v>
      </c>
      <c r="AF66" s="88">
        <f t="shared" si="27"/>
        <v>0</v>
      </c>
      <c r="AG66" s="88">
        <f t="shared" si="27"/>
        <v>0</v>
      </c>
      <c r="AH66" s="88">
        <f t="shared" si="27"/>
        <v>0</v>
      </c>
      <c r="AI66" s="88">
        <f t="shared" si="27"/>
        <v>0</v>
      </c>
      <c r="AJ66" s="88">
        <f t="shared" si="27"/>
        <v>0</v>
      </c>
    </row>
  </sheetData>
  <sheetProtection password="EADB" sheet="1" selectLockedCells="1"/>
  <mergeCells count="70">
    <mergeCell ref="AG45:AJ45"/>
    <mergeCell ref="F45:F46"/>
    <mergeCell ref="I45:I46"/>
    <mergeCell ref="J45:J46"/>
    <mergeCell ref="Y45:Z45"/>
    <mergeCell ref="AA45:AB45"/>
    <mergeCell ref="AC45:AF45"/>
    <mergeCell ref="L45:L46"/>
    <mergeCell ref="M45:M46"/>
    <mergeCell ref="V45:W45"/>
    <mergeCell ref="Q45:R45"/>
    <mergeCell ref="K45:K46"/>
    <mergeCell ref="N45:O45"/>
    <mergeCell ref="P45:P46"/>
    <mergeCell ref="H45:H46"/>
    <mergeCell ref="G45:G46"/>
    <mergeCell ref="D52:E52"/>
    <mergeCell ref="D53:E53"/>
    <mergeCell ref="D54:E54"/>
    <mergeCell ref="D47:E47"/>
    <mergeCell ref="D48:E48"/>
    <mergeCell ref="B3:C3"/>
    <mergeCell ref="D3:E3"/>
    <mergeCell ref="B4:C4"/>
    <mergeCell ref="D4:E4"/>
    <mergeCell ref="B5:C5"/>
    <mergeCell ref="D5:E5"/>
    <mergeCell ref="B6:C6"/>
    <mergeCell ref="D6:E6"/>
    <mergeCell ref="B45:B46"/>
    <mergeCell ref="C45:C46"/>
    <mergeCell ref="D45:E46"/>
    <mergeCell ref="B7:C7"/>
    <mergeCell ref="D7:E7"/>
    <mergeCell ref="B12:B13"/>
    <mergeCell ref="C12:C13"/>
    <mergeCell ref="D12:D13"/>
    <mergeCell ref="E12:E13"/>
    <mergeCell ref="B8:C9"/>
    <mergeCell ref="AG12:AJ12"/>
    <mergeCell ref="M12:M13"/>
    <mergeCell ref="V12:W12"/>
    <mergeCell ref="AC12:AF12"/>
    <mergeCell ref="P12:P13"/>
    <mergeCell ref="Q12:R12"/>
    <mergeCell ref="S12:T12"/>
    <mergeCell ref="N12:O12"/>
    <mergeCell ref="Y12:Z12"/>
    <mergeCell ref="AA12:AB12"/>
    <mergeCell ref="A45:A46"/>
    <mergeCell ref="H12:H13"/>
    <mergeCell ref="AA66:AB66"/>
    <mergeCell ref="AA61:AB61"/>
    <mergeCell ref="AA62:AB62"/>
    <mergeCell ref="AA63:AB63"/>
    <mergeCell ref="AA64:AB64"/>
    <mergeCell ref="AA65:AB65"/>
    <mergeCell ref="L12:L13"/>
    <mergeCell ref="D56:E56"/>
    <mergeCell ref="D49:E49"/>
    <mergeCell ref="D50:E50"/>
    <mergeCell ref="D55:E55"/>
    <mergeCell ref="S45:T45"/>
    <mergeCell ref="K12:K13"/>
    <mergeCell ref="D51:E51"/>
    <mergeCell ref="F12:F13"/>
    <mergeCell ref="I12:I13"/>
    <mergeCell ref="J12:J13"/>
    <mergeCell ref="G12:G13"/>
    <mergeCell ref="A12:A13"/>
  </mergeCells>
  <phoneticPr fontId="4"/>
  <conditionalFormatting sqref="B14:B41 D14:D41 B47:J56 N47:T56 L47:L56 N14:T41 F14:J41 L14:L41">
    <cfRule type="expression" dxfId="276" priority="11">
      <formula>B14&lt;&gt;""</formula>
    </cfRule>
  </conditionalFormatting>
  <conditionalFormatting sqref="Q47:R56 Q14:R41">
    <cfRule type="expression" dxfId="275" priority="10">
      <formula>AND($R14&lt;&gt;"",$Q14&lt;&gt;"",$R14-$Q14&lt;0)</formula>
    </cfRule>
  </conditionalFormatting>
  <conditionalFormatting sqref="S14:T41 S47:T56">
    <cfRule type="expression" dxfId="274" priority="9">
      <formula>AND($T14&lt;&gt;"",$S14&lt;&gt;"",$T14-$S14&lt;0)</formula>
    </cfRule>
  </conditionalFormatting>
  <conditionalFormatting sqref="P47:T56 P14:T41">
    <cfRule type="expression" dxfId="273" priority="7">
      <formula>AND(P14&lt;&gt;"",P14-$D$7&lt;0)</formula>
    </cfRule>
  </conditionalFormatting>
  <conditionalFormatting sqref="D3:D7">
    <cfRule type="expression" dxfId="272" priority="2">
      <formula>D3&lt;&gt;""</formula>
    </cfRule>
  </conditionalFormatting>
  <conditionalFormatting sqref="D8">
    <cfRule type="expression" dxfId="271" priority="5">
      <formula>D8&lt;&gt;""</formula>
    </cfRule>
  </conditionalFormatting>
  <conditionalFormatting sqref="D9">
    <cfRule type="expression" dxfId="270" priority="4">
      <formula>D9&lt;&gt;""</formula>
    </cfRule>
  </conditionalFormatting>
  <conditionalFormatting sqref="E9">
    <cfRule type="expression" dxfId="269" priority="3">
      <formula>E9&lt;&gt;""</formula>
    </cfRule>
  </conditionalFormatting>
  <conditionalFormatting sqref="S14:T17">
    <cfRule type="expression" dxfId="268" priority="1">
      <formula>AND($R14&lt;&gt;"",$Q14&lt;&gt;"",$R14-$Q14&lt;0)</formula>
    </cfRule>
  </conditionalFormatting>
  <dataValidations count="4">
    <dataValidation type="list" allowBlank="1" showInputMessage="1" showErrorMessage="1" sqref="C47:C56">
      <formula1>"(２)ソフトウェア利用関連費"</formula1>
    </dataValidation>
    <dataValidation type="date" operator="greaterThanOrEqual" allowBlank="1" showInputMessage="1" showErrorMessage="1" error="日付を入力して下さい。_x000a_&quot;2023/1/1&quot;の様にご入力下さい。_x000a_" sqref="P47:U56 P14:U41">
      <formula1>1</formula1>
    </dataValidation>
    <dataValidation type="list" allowBlank="1" showInputMessage="1" showErrorMessage="1" sqref="B14:B41 B47:B56">
      <formula1>"新規,変更,申請済"</formula1>
    </dataValidation>
    <dataValidation type="list" allowBlank="1" showInputMessage="1" showErrorMessage="1" sqref="F14:F41 F47:F56">
      <formula1>"購入,サブスク,リース,レンタル"</formula1>
    </dataValidation>
  </dataValidations>
  <pageMargins left="0.51181102362204722" right="0.31496062992125984" top="0.55118110236220474" bottom="0.55118110236220474" header="0.31496062992125984" footer="0.31496062992125984"/>
  <pageSetup paperSize="8" scale="48" orientation="landscape" r:id="rId1"/>
  <headerFooter>
    <oddHeader>&amp;C&amp;F</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減価償却!$B$5:$B$16</xm:f>
          </x14:formula1>
          <xm:sqref>H47:H56 H14:H41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70"/>
  <sheetViews>
    <sheetView view="pageBreakPreview" zoomScale="90" zoomScaleNormal="100" zoomScaleSheetLayoutView="90" workbookViewId="0">
      <selection activeCell="B16" sqref="B16"/>
    </sheetView>
  </sheetViews>
  <sheetFormatPr defaultColWidth="9" defaultRowHeight="15" customHeight="1"/>
  <cols>
    <col min="1" max="1" width="3.75" style="33" bestFit="1" customWidth="1"/>
    <col min="2" max="3" width="30.625" style="33" customWidth="1"/>
    <col min="4" max="7" width="15.625" style="33" customWidth="1"/>
    <col min="8" max="11" width="18.25" style="33" customWidth="1"/>
    <col min="12" max="12" width="16.625" style="33" customWidth="1"/>
    <col min="13" max="13" width="18.25" style="33" customWidth="1"/>
    <col min="14" max="14" width="2.125" style="33" customWidth="1"/>
    <col min="15" max="15" width="9" style="33"/>
    <col min="16" max="18" width="12" style="33" customWidth="1"/>
    <col min="19" max="19" width="15.25" style="33" customWidth="1"/>
    <col min="20" max="20" width="18.125" style="33" bestFit="1" customWidth="1"/>
    <col min="21" max="22" width="21" style="33" bestFit="1" customWidth="1"/>
    <col min="23" max="24" width="16.625" style="33" customWidth="1"/>
    <col min="25" max="25" width="10.625" style="33" customWidth="1"/>
    <col min="26" max="16384" width="9" style="33"/>
  </cols>
  <sheetData>
    <row r="1" spans="1:14" ht="18" customHeight="1">
      <c r="B1" s="34" t="s">
        <v>1107</v>
      </c>
      <c r="M1" s="274"/>
    </row>
    <row r="2" spans="1:14" ht="18" customHeight="1">
      <c r="B2" s="13"/>
    </row>
    <row r="3" spans="1:14" ht="18" customHeight="1" thickBot="1">
      <c r="B3" s="394" t="s">
        <v>16</v>
      </c>
      <c r="C3" s="497"/>
      <c r="D3" s="448">
        <f>シート①!D3</f>
        <v>0</v>
      </c>
      <c r="E3" s="448"/>
      <c r="M3" s="79" t="s">
        <v>184</v>
      </c>
    </row>
    <row r="4" spans="1:14" ht="18" customHeight="1" thickBot="1">
      <c r="B4" s="394" t="s">
        <v>15</v>
      </c>
      <c r="C4" s="497"/>
      <c r="D4" s="448">
        <f>シート①!D4</f>
        <v>0</v>
      </c>
      <c r="E4" s="448"/>
      <c r="M4" s="267"/>
    </row>
    <row r="5" spans="1:14" ht="18" customHeight="1">
      <c r="B5" s="394" t="s">
        <v>173</v>
      </c>
      <c r="C5" s="497"/>
      <c r="D5" s="448">
        <f>シート①!D5</f>
        <v>0</v>
      </c>
      <c r="E5" s="448"/>
    </row>
    <row r="6" spans="1:14" ht="18" customHeight="1">
      <c r="B6" s="394" t="s">
        <v>175</v>
      </c>
      <c r="C6" s="497"/>
      <c r="D6" s="448">
        <f>シート①!D6</f>
        <v>0</v>
      </c>
      <c r="E6" s="448"/>
    </row>
    <row r="7" spans="1:14" ht="18" customHeight="1">
      <c r="B7" s="497" t="s">
        <v>622</v>
      </c>
      <c r="C7" s="498"/>
      <c r="D7" s="440">
        <f>シート①!D7</f>
        <v>0</v>
      </c>
      <c r="E7" s="440"/>
    </row>
    <row r="8" spans="1:14" ht="15" customHeight="1">
      <c r="B8" s="405" t="s">
        <v>1046</v>
      </c>
      <c r="C8" s="406"/>
      <c r="D8" s="292" t="s">
        <v>3</v>
      </c>
      <c r="E8" s="297" t="s">
        <v>2</v>
      </c>
    </row>
    <row r="9" spans="1:14" ht="18" customHeight="1">
      <c r="B9" s="407"/>
      <c r="C9" s="408"/>
      <c r="D9" s="298">
        <f>シート①!D9</f>
        <v>0</v>
      </c>
      <c r="E9" s="298">
        <f>シート①!E9</f>
        <v>0</v>
      </c>
    </row>
    <row r="10" spans="1:14" ht="9.75" customHeight="1">
      <c r="D10" s="301"/>
      <c r="E10" s="301"/>
    </row>
    <row r="11" spans="1:14" ht="18" customHeight="1">
      <c r="B11" s="13" t="s">
        <v>570</v>
      </c>
    </row>
    <row r="12" spans="1:14" ht="8.25" customHeight="1"/>
    <row r="13" spans="1:14" ht="17.100000000000001" customHeight="1">
      <c r="A13" s="24"/>
      <c r="B13" s="13" t="s">
        <v>1083</v>
      </c>
      <c r="C13" s="124"/>
      <c r="D13" s="124"/>
      <c r="E13" s="24"/>
      <c r="F13" s="24"/>
      <c r="G13" s="24"/>
      <c r="H13" s="24"/>
      <c r="I13" s="24"/>
      <c r="J13" s="24"/>
      <c r="K13" s="24"/>
      <c r="L13" s="24"/>
      <c r="M13" s="24"/>
      <c r="N13" s="24"/>
    </row>
    <row r="14" spans="1:14" ht="17.100000000000001" customHeight="1">
      <c r="A14" s="495"/>
      <c r="B14" s="488" t="s">
        <v>571</v>
      </c>
      <c r="C14" s="483" t="s">
        <v>572</v>
      </c>
      <c r="D14" s="485" t="s">
        <v>573</v>
      </c>
      <c r="E14" s="486"/>
      <c r="F14" s="493" t="s">
        <v>574</v>
      </c>
      <c r="G14" s="493"/>
      <c r="H14" s="483" t="s">
        <v>1076</v>
      </c>
      <c r="I14" s="480" t="s">
        <v>1068</v>
      </c>
      <c r="J14" s="480" t="s">
        <v>1049</v>
      </c>
      <c r="K14" s="491" t="s">
        <v>576</v>
      </c>
      <c r="L14" s="492"/>
      <c r="M14" s="483" t="s">
        <v>1075</v>
      </c>
    </row>
    <row r="15" spans="1:14" ht="17.100000000000001" customHeight="1">
      <c r="A15" s="496"/>
      <c r="B15" s="494"/>
      <c r="C15" s="484"/>
      <c r="D15" s="263" t="s">
        <v>3</v>
      </c>
      <c r="E15" s="263" t="s">
        <v>2</v>
      </c>
      <c r="F15" s="263" t="s">
        <v>3</v>
      </c>
      <c r="G15" s="263" t="s">
        <v>2</v>
      </c>
      <c r="H15" s="484"/>
      <c r="I15" s="480"/>
      <c r="J15" s="490"/>
      <c r="K15" s="109"/>
      <c r="L15" s="109" t="s">
        <v>4</v>
      </c>
      <c r="M15" s="484"/>
    </row>
    <row r="16" spans="1:14" ht="17.100000000000001" customHeight="1">
      <c r="A16" s="135">
        <v>1</v>
      </c>
      <c r="B16" s="121"/>
      <c r="C16" s="253"/>
      <c r="D16" s="122"/>
      <c r="E16" s="122"/>
      <c r="F16" s="122"/>
      <c r="G16" s="122"/>
      <c r="H16" s="100"/>
      <c r="I16" s="66"/>
      <c r="J16" s="66"/>
      <c r="K16" s="253"/>
      <c r="L16" s="253"/>
      <c r="M16" s="123">
        <f>ROUNDDOWN(IF(AND(I16="",J16=""),H16,H16*I16*J16),0)</f>
        <v>0</v>
      </c>
    </row>
    <row r="17" spans="1:14" ht="17.100000000000001" customHeight="1">
      <c r="A17" s="135">
        <v>2</v>
      </c>
      <c r="B17" s="121"/>
      <c r="C17" s="253"/>
      <c r="D17" s="122"/>
      <c r="E17" s="122"/>
      <c r="F17" s="122"/>
      <c r="G17" s="122"/>
      <c r="H17" s="100"/>
      <c r="I17" s="66"/>
      <c r="J17" s="66"/>
      <c r="K17" s="253"/>
      <c r="L17" s="253"/>
      <c r="M17" s="123">
        <f t="shared" ref="M17:M20" si="0">ROUNDDOWN(IF(AND(I17="",J17=""),H17,H17*I17*J17),0)</f>
        <v>0</v>
      </c>
    </row>
    <row r="18" spans="1:14" ht="17.100000000000001" customHeight="1">
      <c r="A18" s="135">
        <v>3</v>
      </c>
      <c r="B18" s="121"/>
      <c r="C18" s="253"/>
      <c r="D18" s="122"/>
      <c r="E18" s="122"/>
      <c r="F18" s="122"/>
      <c r="G18" s="122"/>
      <c r="H18" s="100"/>
      <c r="I18" s="66"/>
      <c r="J18" s="66"/>
      <c r="K18" s="253"/>
      <c r="L18" s="253"/>
      <c r="M18" s="123">
        <f t="shared" si="0"/>
        <v>0</v>
      </c>
    </row>
    <row r="19" spans="1:14" ht="17.100000000000001" customHeight="1">
      <c r="A19" s="135">
        <v>4</v>
      </c>
      <c r="B19" s="121"/>
      <c r="C19" s="253"/>
      <c r="D19" s="122"/>
      <c r="E19" s="122"/>
      <c r="F19" s="122"/>
      <c r="G19" s="122"/>
      <c r="H19" s="100"/>
      <c r="I19" s="66"/>
      <c r="J19" s="66"/>
      <c r="K19" s="253"/>
      <c r="L19" s="253"/>
      <c r="M19" s="123">
        <f t="shared" si="0"/>
        <v>0</v>
      </c>
    </row>
    <row r="20" spans="1:14" ht="17.100000000000001" customHeight="1">
      <c r="A20" s="135">
        <v>5</v>
      </c>
      <c r="B20" s="121"/>
      <c r="C20" s="253"/>
      <c r="D20" s="122"/>
      <c r="E20" s="122"/>
      <c r="F20" s="122"/>
      <c r="G20" s="122"/>
      <c r="H20" s="100"/>
      <c r="I20" s="66"/>
      <c r="J20" s="66"/>
      <c r="K20" s="253"/>
      <c r="L20" s="253"/>
      <c r="M20" s="123">
        <f t="shared" si="0"/>
        <v>0</v>
      </c>
    </row>
    <row r="21" spans="1:14" ht="17.100000000000001" customHeight="1">
      <c r="A21" s="24"/>
      <c r="B21" s="111"/>
      <c r="C21" s="111"/>
      <c r="D21" s="111"/>
      <c r="E21" s="111"/>
      <c r="F21" s="111"/>
      <c r="G21" s="111"/>
      <c r="H21" s="111"/>
      <c r="I21" s="111"/>
      <c r="J21" s="111"/>
      <c r="K21" s="111"/>
      <c r="L21" s="111" t="s">
        <v>1050</v>
      </c>
      <c r="M21" s="123">
        <f>SUM(M16:M20)</f>
        <v>0</v>
      </c>
    </row>
    <row r="22" spans="1:14" ht="17.100000000000001" customHeight="1">
      <c r="A22" s="24"/>
      <c r="B22" s="308" t="s">
        <v>1084</v>
      </c>
      <c r="C22" s="124"/>
      <c r="D22" s="124"/>
      <c r="E22" s="24"/>
      <c r="F22" s="24"/>
      <c r="G22" s="24"/>
      <c r="H22" s="24"/>
      <c r="I22" s="24"/>
      <c r="J22" s="24"/>
      <c r="K22" s="24"/>
      <c r="L22" s="24"/>
      <c r="M22" s="24"/>
      <c r="N22" s="24"/>
    </row>
    <row r="23" spans="1:14" ht="17.100000000000001" customHeight="1">
      <c r="A23" s="495"/>
      <c r="B23" s="488" t="s">
        <v>571</v>
      </c>
      <c r="C23" s="483" t="s">
        <v>572</v>
      </c>
      <c r="D23" s="485" t="s">
        <v>573</v>
      </c>
      <c r="E23" s="486"/>
      <c r="F23" s="493" t="s">
        <v>574</v>
      </c>
      <c r="G23" s="493"/>
      <c r="H23" s="483" t="s">
        <v>1076</v>
      </c>
      <c r="I23" s="480" t="s">
        <v>1068</v>
      </c>
      <c r="J23" s="480" t="s">
        <v>1049</v>
      </c>
      <c r="K23" s="491" t="s">
        <v>576</v>
      </c>
      <c r="L23" s="492"/>
      <c r="M23" s="483" t="s">
        <v>1075</v>
      </c>
    </row>
    <row r="24" spans="1:14" ht="17.100000000000001" customHeight="1">
      <c r="A24" s="496"/>
      <c r="B24" s="494"/>
      <c r="C24" s="484"/>
      <c r="D24" s="263" t="s">
        <v>3</v>
      </c>
      <c r="E24" s="263" t="s">
        <v>2</v>
      </c>
      <c r="F24" s="263" t="s">
        <v>3</v>
      </c>
      <c r="G24" s="263" t="s">
        <v>2</v>
      </c>
      <c r="H24" s="484"/>
      <c r="I24" s="480"/>
      <c r="J24" s="490"/>
      <c r="K24" s="109"/>
      <c r="L24" s="109" t="s">
        <v>4</v>
      </c>
      <c r="M24" s="484"/>
    </row>
    <row r="25" spans="1:14" ht="17.100000000000001" customHeight="1">
      <c r="A25" s="135">
        <v>1</v>
      </c>
      <c r="B25" s="121"/>
      <c r="C25" s="253"/>
      <c r="D25" s="122"/>
      <c r="E25" s="122"/>
      <c r="F25" s="122"/>
      <c r="G25" s="122"/>
      <c r="H25" s="100"/>
      <c r="I25" s="66"/>
      <c r="J25" s="66"/>
      <c r="K25" s="253"/>
      <c r="L25" s="253"/>
      <c r="M25" s="123">
        <f t="shared" ref="M25:M29" si="1">ROUNDDOWN(IF(AND(I25="",J25=""),H25,H25*I25*J25),0)</f>
        <v>0</v>
      </c>
    </row>
    <row r="26" spans="1:14" ht="17.100000000000001" customHeight="1">
      <c r="A26" s="135">
        <v>2</v>
      </c>
      <c r="B26" s="121"/>
      <c r="C26" s="253"/>
      <c r="D26" s="122"/>
      <c r="E26" s="122"/>
      <c r="F26" s="122"/>
      <c r="G26" s="122"/>
      <c r="H26" s="100"/>
      <c r="I26" s="66"/>
      <c r="J26" s="66"/>
      <c r="K26" s="253"/>
      <c r="L26" s="253"/>
      <c r="M26" s="123">
        <f t="shared" si="1"/>
        <v>0</v>
      </c>
    </row>
    <row r="27" spans="1:14" ht="17.100000000000001" customHeight="1">
      <c r="A27" s="135">
        <v>3</v>
      </c>
      <c r="B27" s="121"/>
      <c r="C27" s="253"/>
      <c r="D27" s="122"/>
      <c r="E27" s="122"/>
      <c r="F27" s="122"/>
      <c r="G27" s="122"/>
      <c r="H27" s="100"/>
      <c r="I27" s="66"/>
      <c r="J27" s="66"/>
      <c r="K27" s="253"/>
      <c r="L27" s="253"/>
      <c r="M27" s="123">
        <f t="shared" si="1"/>
        <v>0</v>
      </c>
    </row>
    <row r="28" spans="1:14" ht="17.100000000000001" customHeight="1">
      <c r="A28" s="135">
        <v>4</v>
      </c>
      <c r="B28" s="121"/>
      <c r="C28" s="253"/>
      <c r="D28" s="122"/>
      <c r="E28" s="122"/>
      <c r="F28" s="122"/>
      <c r="G28" s="122"/>
      <c r="H28" s="100"/>
      <c r="I28" s="66"/>
      <c r="J28" s="66"/>
      <c r="K28" s="253"/>
      <c r="L28" s="253"/>
      <c r="M28" s="123">
        <f t="shared" si="1"/>
        <v>0</v>
      </c>
    </row>
    <row r="29" spans="1:14" ht="17.100000000000001" customHeight="1">
      <c r="A29" s="135">
        <v>5</v>
      </c>
      <c r="B29" s="121"/>
      <c r="C29" s="253"/>
      <c r="D29" s="122"/>
      <c r="E29" s="122"/>
      <c r="F29" s="122"/>
      <c r="G29" s="122"/>
      <c r="H29" s="100"/>
      <c r="I29" s="66"/>
      <c r="J29" s="66"/>
      <c r="K29" s="253"/>
      <c r="L29" s="253"/>
      <c r="M29" s="123">
        <f t="shared" si="1"/>
        <v>0</v>
      </c>
    </row>
    <row r="30" spans="1:14" ht="17.100000000000001" customHeight="1">
      <c r="A30" s="24"/>
      <c r="B30" s="111"/>
      <c r="C30" s="111"/>
      <c r="D30" s="111"/>
      <c r="E30" s="111"/>
      <c r="F30" s="111"/>
      <c r="G30" s="111"/>
      <c r="H30" s="111"/>
      <c r="I30" s="111"/>
      <c r="J30" s="111"/>
      <c r="K30" s="111"/>
      <c r="L30" s="111" t="s">
        <v>1050</v>
      </c>
      <c r="M30" s="123">
        <f>SUM(M25:M29)</f>
        <v>0</v>
      </c>
    </row>
    <row r="31" spans="1:14" ht="17.100000000000001" customHeight="1">
      <c r="A31" s="24"/>
      <c r="B31" s="13" t="s">
        <v>1085</v>
      </c>
      <c r="C31" s="124"/>
      <c r="D31" s="124"/>
      <c r="E31" s="24"/>
      <c r="F31" s="24"/>
      <c r="G31" s="24"/>
      <c r="H31" s="24"/>
      <c r="I31" s="24"/>
      <c r="J31" s="24"/>
      <c r="K31" s="24"/>
      <c r="L31" s="24"/>
      <c r="M31" s="24"/>
      <c r="N31" s="24"/>
    </row>
    <row r="32" spans="1:14" ht="17.100000000000001" customHeight="1">
      <c r="A32" s="495"/>
      <c r="B32" s="488" t="s">
        <v>571</v>
      </c>
      <c r="C32" s="483" t="s">
        <v>572</v>
      </c>
      <c r="D32" s="485" t="s">
        <v>573</v>
      </c>
      <c r="E32" s="486"/>
      <c r="F32" s="493" t="s">
        <v>574</v>
      </c>
      <c r="G32" s="493"/>
      <c r="H32" s="483" t="s">
        <v>1076</v>
      </c>
      <c r="I32" s="480" t="s">
        <v>1068</v>
      </c>
      <c r="J32" s="480" t="s">
        <v>1049</v>
      </c>
      <c r="K32" s="491" t="s">
        <v>576</v>
      </c>
      <c r="L32" s="492"/>
      <c r="M32" s="483" t="s">
        <v>1075</v>
      </c>
    </row>
    <row r="33" spans="1:14" ht="17.100000000000001" customHeight="1">
      <c r="A33" s="496"/>
      <c r="B33" s="494"/>
      <c r="C33" s="484"/>
      <c r="D33" s="263" t="s">
        <v>3</v>
      </c>
      <c r="E33" s="263" t="s">
        <v>2</v>
      </c>
      <c r="F33" s="263" t="s">
        <v>3</v>
      </c>
      <c r="G33" s="263" t="s">
        <v>2</v>
      </c>
      <c r="H33" s="484"/>
      <c r="I33" s="480"/>
      <c r="J33" s="490"/>
      <c r="K33" s="109"/>
      <c r="L33" s="109" t="s">
        <v>4</v>
      </c>
      <c r="M33" s="484"/>
    </row>
    <row r="34" spans="1:14" ht="17.100000000000001" customHeight="1">
      <c r="A34" s="135">
        <v>1</v>
      </c>
      <c r="B34" s="121"/>
      <c r="C34" s="253"/>
      <c r="D34" s="122"/>
      <c r="E34" s="122"/>
      <c r="F34" s="122"/>
      <c r="G34" s="122"/>
      <c r="H34" s="100"/>
      <c r="I34" s="66"/>
      <c r="J34" s="66"/>
      <c r="K34" s="253"/>
      <c r="L34" s="253"/>
      <c r="M34" s="123">
        <f>ROUNDDOWN(IF(I34="",H34,H34*I34*J34),0)</f>
        <v>0</v>
      </c>
    </row>
    <row r="35" spans="1:14" ht="17.100000000000001" customHeight="1">
      <c r="A35" s="135">
        <v>2</v>
      </c>
      <c r="B35" s="121"/>
      <c r="C35" s="253"/>
      <c r="D35" s="122"/>
      <c r="E35" s="122"/>
      <c r="F35" s="122"/>
      <c r="G35" s="122"/>
      <c r="H35" s="100"/>
      <c r="I35" s="66"/>
      <c r="J35" s="66"/>
      <c r="K35" s="253"/>
      <c r="L35" s="253"/>
      <c r="M35" s="123">
        <f t="shared" ref="M35:M38" si="2">ROUNDDOWN(IF(I35="",H35,H35*I35*J35),0)</f>
        <v>0</v>
      </c>
    </row>
    <row r="36" spans="1:14" ht="17.100000000000001" customHeight="1">
      <c r="A36" s="135">
        <v>3</v>
      </c>
      <c r="B36" s="121"/>
      <c r="C36" s="253"/>
      <c r="D36" s="122"/>
      <c r="E36" s="122"/>
      <c r="F36" s="122"/>
      <c r="G36" s="122"/>
      <c r="H36" s="100"/>
      <c r="I36" s="66"/>
      <c r="J36" s="66"/>
      <c r="K36" s="253"/>
      <c r="L36" s="253"/>
      <c r="M36" s="123">
        <f t="shared" si="2"/>
        <v>0</v>
      </c>
    </row>
    <row r="37" spans="1:14" ht="17.100000000000001" customHeight="1">
      <c r="A37" s="135">
        <v>4</v>
      </c>
      <c r="B37" s="121"/>
      <c r="C37" s="253"/>
      <c r="D37" s="122"/>
      <c r="E37" s="122"/>
      <c r="F37" s="122"/>
      <c r="G37" s="122"/>
      <c r="H37" s="100"/>
      <c r="I37" s="66"/>
      <c r="J37" s="66"/>
      <c r="K37" s="253"/>
      <c r="L37" s="253"/>
      <c r="M37" s="123">
        <f t="shared" si="2"/>
        <v>0</v>
      </c>
    </row>
    <row r="38" spans="1:14" ht="17.100000000000001" customHeight="1">
      <c r="A38" s="135">
        <v>5</v>
      </c>
      <c r="B38" s="121"/>
      <c r="C38" s="253"/>
      <c r="D38" s="122"/>
      <c r="E38" s="122"/>
      <c r="F38" s="122"/>
      <c r="G38" s="122"/>
      <c r="H38" s="100"/>
      <c r="I38" s="66"/>
      <c r="J38" s="66"/>
      <c r="K38" s="253"/>
      <c r="L38" s="253"/>
      <c r="M38" s="123">
        <f t="shared" si="2"/>
        <v>0</v>
      </c>
    </row>
    <row r="39" spans="1:14" ht="17.100000000000001" customHeight="1">
      <c r="A39" s="24"/>
      <c r="B39" s="111"/>
      <c r="C39" s="111"/>
      <c r="D39" s="111"/>
      <c r="E39" s="111"/>
      <c r="F39" s="111"/>
      <c r="G39" s="111"/>
      <c r="H39" s="111"/>
      <c r="I39" s="111"/>
      <c r="J39" s="111"/>
      <c r="K39" s="111"/>
      <c r="L39" s="111" t="s">
        <v>1050</v>
      </c>
      <c r="M39" s="123">
        <f>SUM(M34:M38)</f>
        <v>0</v>
      </c>
    </row>
    <row r="40" spans="1:14" ht="17.100000000000001" customHeight="1">
      <c r="A40" s="24"/>
      <c r="B40" s="13" t="s">
        <v>1074</v>
      </c>
      <c r="C40" s="124"/>
      <c r="D40" s="124"/>
      <c r="E40" s="24"/>
      <c r="F40" s="24"/>
      <c r="G40" s="24"/>
      <c r="H40" s="24"/>
      <c r="I40" s="24"/>
      <c r="J40" s="24"/>
      <c r="K40" s="24"/>
      <c r="L40" s="24"/>
      <c r="M40" s="24"/>
      <c r="N40" s="24"/>
    </row>
    <row r="41" spans="1:14" ht="17.100000000000001" customHeight="1">
      <c r="A41" s="495"/>
      <c r="B41" s="488" t="s">
        <v>571</v>
      </c>
      <c r="C41" s="483" t="s">
        <v>572</v>
      </c>
      <c r="D41" s="485" t="s">
        <v>573</v>
      </c>
      <c r="E41" s="486"/>
      <c r="F41" s="493" t="s">
        <v>574</v>
      </c>
      <c r="G41" s="493"/>
      <c r="H41" s="483" t="s">
        <v>1076</v>
      </c>
      <c r="I41" s="480" t="s">
        <v>1068</v>
      </c>
      <c r="J41" s="480" t="s">
        <v>1049</v>
      </c>
      <c r="K41" s="491" t="s">
        <v>576</v>
      </c>
      <c r="L41" s="492"/>
      <c r="M41" s="483" t="s">
        <v>1075</v>
      </c>
    </row>
    <row r="42" spans="1:14" ht="17.100000000000001" customHeight="1">
      <c r="A42" s="496"/>
      <c r="B42" s="494"/>
      <c r="C42" s="484"/>
      <c r="D42" s="263" t="s">
        <v>3</v>
      </c>
      <c r="E42" s="263" t="s">
        <v>2</v>
      </c>
      <c r="F42" s="263" t="s">
        <v>3</v>
      </c>
      <c r="G42" s="263" t="s">
        <v>2</v>
      </c>
      <c r="H42" s="484"/>
      <c r="I42" s="480"/>
      <c r="J42" s="490"/>
      <c r="K42" s="109"/>
      <c r="L42" s="109" t="s">
        <v>4</v>
      </c>
      <c r="M42" s="484"/>
    </row>
    <row r="43" spans="1:14" ht="17.100000000000001" customHeight="1">
      <c r="A43" s="135">
        <v>1</v>
      </c>
      <c r="B43" s="121"/>
      <c r="C43" s="253"/>
      <c r="D43" s="122"/>
      <c r="E43" s="122"/>
      <c r="F43" s="122"/>
      <c r="G43" s="122"/>
      <c r="H43" s="100"/>
      <c r="I43" s="66"/>
      <c r="J43" s="66"/>
      <c r="K43" s="253"/>
      <c r="L43" s="253"/>
      <c r="M43" s="123">
        <f>ROUNDDOWN(IF(I43="",H43,H43*I43*J43),0)</f>
        <v>0</v>
      </c>
    </row>
    <row r="44" spans="1:14" ht="17.100000000000001" customHeight="1">
      <c r="A44" s="135">
        <v>2</v>
      </c>
      <c r="B44" s="121"/>
      <c r="C44" s="253"/>
      <c r="D44" s="122"/>
      <c r="E44" s="122"/>
      <c r="F44" s="122"/>
      <c r="G44" s="122"/>
      <c r="H44" s="100"/>
      <c r="I44" s="66"/>
      <c r="J44" s="66"/>
      <c r="K44" s="253"/>
      <c r="L44" s="253"/>
      <c r="M44" s="123">
        <f t="shared" ref="M44:M47" si="3">ROUNDDOWN(IF(I44="",H44,H44*I44*J44),0)</f>
        <v>0</v>
      </c>
    </row>
    <row r="45" spans="1:14" ht="17.100000000000001" customHeight="1">
      <c r="A45" s="135">
        <v>3</v>
      </c>
      <c r="B45" s="121"/>
      <c r="C45" s="253"/>
      <c r="D45" s="122"/>
      <c r="E45" s="122"/>
      <c r="F45" s="122"/>
      <c r="G45" s="122"/>
      <c r="H45" s="100"/>
      <c r="I45" s="66"/>
      <c r="J45" s="66"/>
      <c r="K45" s="253"/>
      <c r="L45" s="253"/>
      <c r="M45" s="123">
        <f t="shared" si="3"/>
        <v>0</v>
      </c>
    </row>
    <row r="46" spans="1:14" ht="17.100000000000001" customHeight="1">
      <c r="A46" s="135">
        <v>4</v>
      </c>
      <c r="B46" s="121"/>
      <c r="C46" s="253"/>
      <c r="D46" s="122"/>
      <c r="E46" s="122"/>
      <c r="F46" s="122"/>
      <c r="G46" s="122"/>
      <c r="H46" s="100"/>
      <c r="I46" s="66"/>
      <c r="J46" s="66"/>
      <c r="K46" s="253"/>
      <c r="L46" s="253"/>
      <c r="M46" s="123">
        <f t="shared" si="3"/>
        <v>0</v>
      </c>
    </row>
    <row r="47" spans="1:14" ht="17.100000000000001" customHeight="1">
      <c r="A47" s="135">
        <v>5</v>
      </c>
      <c r="B47" s="121"/>
      <c r="C47" s="253"/>
      <c r="D47" s="122"/>
      <c r="E47" s="122"/>
      <c r="F47" s="122"/>
      <c r="G47" s="122"/>
      <c r="H47" s="100"/>
      <c r="I47" s="66"/>
      <c r="J47" s="66"/>
      <c r="K47" s="253"/>
      <c r="L47" s="253"/>
      <c r="M47" s="123">
        <f t="shared" si="3"/>
        <v>0</v>
      </c>
    </row>
    <row r="48" spans="1:14" ht="17.100000000000001" customHeight="1">
      <c r="A48" s="24"/>
      <c r="B48" s="111"/>
      <c r="C48" s="111"/>
      <c r="D48" s="111"/>
      <c r="E48" s="111"/>
      <c r="F48" s="111"/>
      <c r="G48" s="111"/>
      <c r="H48" s="111"/>
      <c r="I48" s="111"/>
      <c r="J48" s="111"/>
      <c r="K48" s="111"/>
      <c r="L48" s="111" t="s">
        <v>1050</v>
      </c>
      <c r="M48" s="123">
        <f>SUM(M43:M47)</f>
        <v>0</v>
      </c>
    </row>
    <row r="49" spans="1:14" ht="17.100000000000001" customHeight="1">
      <c r="A49" s="24"/>
      <c r="B49" s="13" t="s">
        <v>1086</v>
      </c>
      <c r="C49" s="124"/>
      <c r="D49" s="124"/>
      <c r="E49" s="24"/>
      <c r="F49" s="24"/>
      <c r="G49" s="24"/>
      <c r="H49" s="24"/>
      <c r="I49" s="24"/>
      <c r="J49" s="24"/>
      <c r="K49" s="24"/>
      <c r="L49" s="24"/>
      <c r="M49" s="24"/>
      <c r="N49" s="24"/>
    </row>
    <row r="50" spans="1:14" ht="17.100000000000001" customHeight="1">
      <c r="A50" s="495"/>
      <c r="B50" s="488" t="s">
        <v>571</v>
      </c>
      <c r="C50" s="483" t="s">
        <v>572</v>
      </c>
      <c r="D50" s="485" t="s">
        <v>573</v>
      </c>
      <c r="E50" s="486"/>
      <c r="F50" s="493" t="s">
        <v>574</v>
      </c>
      <c r="G50" s="493"/>
      <c r="H50" s="483" t="s">
        <v>1076</v>
      </c>
      <c r="I50" s="480" t="s">
        <v>1068</v>
      </c>
      <c r="J50" s="480" t="s">
        <v>1049</v>
      </c>
      <c r="K50" s="491" t="s">
        <v>576</v>
      </c>
      <c r="L50" s="492"/>
      <c r="M50" s="483" t="s">
        <v>1075</v>
      </c>
    </row>
    <row r="51" spans="1:14" ht="17.100000000000001" customHeight="1">
      <c r="A51" s="496"/>
      <c r="B51" s="494"/>
      <c r="C51" s="484"/>
      <c r="D51" s="263" t="s">
        <v>3</v>
      </c>
      <c r="E51" s="263" t="s">
        <v>2</v>
      </c>
      <c r="F51" s="263" t="s">
        <v>3</v>
      </c>
      <c r="G51" s="263" t="s">
        <v>2</v>
      </c>
      <c r="H51" s="484"/>
      <c r="I51" s="480"/>
      <c r="J51" s="490"/>
      <c r="K51" s="109"/>
      <c r="L51" s="109" t="s">
        <v>4</v>
      </c>
      <c r="M51" s="484"/>
    </row>
    <row r="52" spans="1:14" ht="17.100000000000001" customHeight="1">
      <c r="A52" s="135">
        <v>1</v>
      </c>
      <c r="B52" s="121"/>
      <c r="C52" s="253"/>
      <c r="D52" s="122"/>
      <c r="E52" s="122"/>
      <c r="F52" s="122"/>
      <c r="G52" s="122"/>
      <c r="H52" s="100"/>
      <c r="I52" s="66"/>
      <c r="J52" s="66"/>
      <c r="K52" s="253"/>
      <c r="L52" s="253"/>
      <c r="M52" s="123">
        <f>ROUNDDOWN(IF(I52="",H52,H52*I52*J52),0)</f>
        <v>0</v>
      </c>
    </row>
    <row r="53" spans="1:14" ht="17.100000000000001" customHeight="1">
      <c r="A53" s="135">
        <v>2</v>
      </c>
      <c r="B53" s="121"/>
      <c r="C53" s="253"/>
      <c r="D53" s="122"/>
      <c r="E53" s="122"/>
      <c r="F53" s="122"/>
      <c r="G53" s="122"/>
      <c r="H53" s="100"/>
      <c r="I53" s="66"/>
      <c r="J53" s="66"/>
      <c r="K53" s="253"/>
      <c r="L53" s="253"/>
      <c r="M53" s="123">
        <f t="shared" ref="M53:M56" si="4">ROUNDDOWN(IF(I53="",H53,H53*I53*J53),0)</f>
        <v>0</v>
      </c>
    </row>
    <row r="54" spans="1:14" ht="17.100000000000001" customHeight="1">
      <c r="A54" s="135">
        <v>3</v>
      </c>
      <c r="B54" s="121"/>
      <c r="C54" s="253"/>
      <c r="D54" s="122"/>
      <c r="E54" s="122"/>
      <c r="F54" s="122"/>
      <c r="G54" s="122"/>
      <c r="H54" s="100"/>
      <c r="I54" s="66"/>
      <c r="J54" s="66"/>
      <c r="K54" s="253"/>
      <c r="L54" s="253"/>
      <c r="M54" s="123">
        <f t="shared" si="4"/>
        <v>0</v>
      </c>
    </row>
    <row r="55" spans="1:14" ht="17.100000000000001" customHeight="1">
      <c r="A55" s="135">
        <v>4</v>
      </c>
      <c r="B55" s="121"/>
      <c r="C55" s="253"/>
      <c r="D55" s="122"/>
      <c r="E55" s="122"/>
      <c r="F55" s="122"/>
      <c r="G55" s="122"/>
      <c r="H55" s="100"/>
      <c r="I55" s="66"/>
      <c r="J55" s="66"/>
      <c r="K55" s="253"/>
      <c r="L55" s="253"/>
      <c r="M55" s="123">
        <f t="shared" si="4"/>
        <v>0</v>
      </c>
    </row>
    <row r="56" spans="1:14" ht="17.100000000000001" customHeight="1">
      <c r="A56" s="135">
        <v>5</v>
      </c>
      <c r="B56" s="121"/>
      <c r="C56" s="253"/>
      <c r="D56" s="122"/>
      <c r="E56" s="122"/>
      <c r="F56" s="122"/>
      <c r="G56" s="122"/>
      <c r="H56" s="100"/>
      <c r="I56" s="66"/>
      <c r="J56" s="66"/>
      <c r="K56" s="253"/>
      <c r="L56" s="253"/>
      <c r="M56" s="123">
        <f t="shared" si="4"/>
        <v>0</v>
      </c>
    </row>
    <row r="57" spans="1:14" ht="17.100000000000001" customHeight="1">
      <c r="A57" s="248"/>
      <c r="B57" s="249"/>
      <c r="C57" s="249"/>
      <c r="D57" s="250"/>
      <c r="E57" s="250"/>
      <c r="F57" s="250"/>
      <c r="G57" s="250"/>
      <c r="H57" s="252"/>
      <c r="I57" s="251"/>
      <c r="J57" s="251"/>
      <c r="K57" s="249"/>
      <c r="L57" s="111" t="s">
        <v>17</v>
      </c>
      <c r="M57" s="123">
        <f>SUM(M52:M56)</f>
        <v>0</v>
      </c>
    </row>
    <row r="58" spans="1:14" ht="17.100000000000001" customHeight="1">
      <c r="A58" s="24"/>
      <c r="B58" s="13" t="s">
        <v>1087</v>
      </c>
      <c r="C58" s="124"/>
      <c r="D58" s="124"/>
      <c r="E58" s="24"/>
      <c r="F58" s="24"/>
      <c r="G58" s="24"/>
      <c r="H58" s="24"/>
      <c r="I58" s="24"/>
      <c r="J58" s="24"/>
      <c r="K58" s="24"/>
      <c r="L58" s="24"/>
      <c r="M58" s="24"/>
      <c r="N58" s="24"/>
    </row>
    <row r="59" spans="1:14" ht="17.100000000000001" customHeight="1">
      <c r="A59" s="495"/>
      <c r="B59" s="483" t="s">
        <v>1111</v>
      </c>
      <c r="C59" s="483" t="s">
        <v>1112</v>
      </c>
      <c r="D59" s="488" t="s">
        <v>1113</v>
      </c>
      <c r="E59" s="508"/>
      <c r="F59" s="488" t="s">
        <v>1114</v>
      </c>
      <c r="G59" s="508"/>
      <c r="H59" s="483" t="s">
        <v>1115</v>
      </c>
      <c r="I59" s="504" t="s">
        <v>1116</v>
      </c>
      <c r="J59" s="504" t="s">
        <v>1117</v>
      </c>
      <c r="K59" s="491" t="s">
        <v>576</v>
      </c>
      <c r="L59" s="507"/>
      <c r="M59" s="483" t="s">
        <v>1075</v>
      </c>
    </row>
    <row r="60" spans="1:14" ht="17.100000000000001" customHeight="1">
      <c r="A60" s="503"/>
      <c r="B60" s="502"/>
      <c r="C60" s="502"/>
      <c r="D60" s="509"/>
      <c r="E60" s="510"/>
      <c r="F60" s="509"/>
      <c r="G60" s="510"/>
      <c r="H60" s="502"/>
      <c r="I60" s="505"/>
      <c r="J60" s="505"/>
      <c r="K60" s="302"/>
      <c r="L60" s="309"/>
      <c r="M60" s="502"/>
    </row>
    <row r="61" spans="1:14" ht="17.100000000000001" customHeight="1">
      <c r="A61" s="503"/>
      <c r="B61" s="502"/>
      <c r="C61" s="502"/>
      <c r="D61" s="494"/>
      <c r="E61" s="511"/>
      <c r="F61" s="494"/>
      <c r="G61" s="511"/>
      <c r="H61" s="502"/>
      <c r="I61" s="505"/>
      <c r="J61" s="505"/>
      <c r="K61" s="302"/>
      <c r="L61" s="303"/>
      <c r="M61" s="502"/>
    </row>
    <row r="62" spans="1:14" ht="17.100000000000001" customHeight="1">
      <c r="A62" s="496"/>
      <c r="B62" s="484"/>
      <c r="C62" s="484"/>
      <c r="D62" s="307" t="s">
        <v>3</v>
      </c>
      <c r="E62" s="307" t="s">
        <v>2</v>
      </c>
      <c r="F62" s="307" t="s">
        <v>3</v>
      </c>
      <c r="G62" s="307" t="s">
        <v>2</v>
      </c>
      <c r="H62" s="484"/>
      <c r="I62" s="506"/>
      <c r="J62" s="506"/>
      <c r="K62" s="109"/>
      <c r="L62" s="109" t="s">
        <v>4</v>
      </c>
      <c r="M62" s="484"/>
    </row>
    <row r="63" spans="1:14" ht="17.100000000000001" customHeight="1">
      <c r="A63" s="135">
        <v>1</v>
      </c>
      <c r="B63" s="121"/>
      <c r="C63" s="253"/>
      <c r="D63" s="122"/>
      <c r="E63" s="122"/>
      <c r="F63" s="122"/>
      <c r="G63" s="122"/>
      <c r="H63" s="100"/>
      <c r="I63" s="66"/>
      <c r="J63" s="66"/>
      <c r="K63" s="253"/>
      <c r="L63" s="253"/>
      <c r="M63" s="123">
        <f>ROUNDDOWN(IF(I63="",H63,H63*I63*J63),0)</f>
        <v>0</v>
      </c>
    </row>
    <row r="64" spans="1:14" ht="17.100000000000001" customHeight="1">
      <c r="A64" s="135">
        <v>2</v>
      </c>
      <c r="B64" s="121"/>
      <c r="C64" s="253"/>
      <c r="D64" s="122"/>
      <c r="E64" s="122"/>
      <c r="F64" s="122"/>
      <c r="G64" s="122"/>
      <c r="H64" s="100"/>
      <c r="I64" s="66"/>
      <c r="J64" s="66"/>
      <c r="K64" s="253"/>
      <c r="L64" s="253"/>
      <c r="M64" s="123">
        <f t="shared" ref="M64:M67" si="5">ROUNDDOWN(IF(I64="",H64,H64*I64*J64),0)</f>
        <v>0</v>
      </c>
    </row>
    <row r="65" spans="1:13" ht="17.100000000000001" customHeight="1">
      <c r="A65" s="135">
        <v>3</v>
      </c>
      <c r="B65" s="121"/>
      <c r="C65" s="253"/>
      <c r="D65" s="122"/>
      <c r="E65" s="122"/>
      <c r="F65" s="122"/>
      <c r="G65" s="122"/>
      <c r="H65" s="100"/>
      <c r="I65" s="66"/>
      <c r="J65" s="66"/>
      <c r="K65" s="253"/>
      <c r="L65" s="253"/>
      <c r="M65" s="123">
        <f t="shared" si="5"/>
        <v>0</v>
      </c>
    </row>
    <row r="66" spans="1:13" ht="17.100000000000001" customHeight="1">
      <c r="A66" s="135">
        <v>4</v>
      </c>
      <c r="B66" s="121"/>
      <c r="C66" s="253"/>
      <c r="D66" s="122"/>
      <c r="E66" s="122"/>
      <c r="F66" s="122"/>
      <c r="G66" s="122"/>
      <c r="H66" s="100"/>
      <c r="I66" s="66"/>
      <c r="J66" s="66"/>
      <c r="K66" s="253"/>
      <c r="L66" s="253"/>
      <c r="M66" s="123">
        <f t="shared" si="5"/>
        <v>0</v>
      </c>
    </row>
    <row r="67" spans="1:13" ht="17.100000000000001" customHeight="1">
      <c r="A67" s="135">
        <v>5</v>
      </c>
      <c r="B67" s="121"/>
      <c r="C67" s="253"/>
      <c r="D67" s="122"/>
      <c r="E67" s="122"/>
      <c r="F67" s="122"/>
      <c r="G67" s="122"/>
      <c r="H67" s="100"/>
      <c r="I67" s="66"/>
      <c r="J67" s="66"/>
      <c r="K67" s="253"/>
      <c r="L67" s="253"/>
      <c r="M67" s="123">
        <f t="shared" si="5"/>
        <v>0</v>
      </c>
    </row>
    <row r="68" spans="1:13" ht="17.100000000000001" customHeight="1">
      <c r="A68" s="248"/>
      <c r="B68" s="249"/>
      <c r="C68" s="249"/>
      <c r="D68" s="250"/>
      <c r="E68" s="250"/>
      <c r="F68" s="250"/>
      <c r="G68" s="250"/>
      <c r="H68" s="252"/>
      <c r="I68" s="251"/>
      <c r="J68" s="251"/>
      <c r="K68" s="249"/>
      <c r="L68" s="111" t="s">
        <v>17</v>
      </c>
      <c r="M68" s="123">
        <f>SUM(M63:M67)</f>
        <v>0</v>
      </c>
    </row>
    <row r="69" spans="1:13" ht="17.100000000000001" customHeight="1">
      <c r="A69" s="24"/>
      <c r="B69" s="120"/>
      <c r="C69" s="24"/>
      <c r="D69" s="24"/>
      <c r="E69" s="24"/>
      <c r="F69" s="24"/>
      <c r="G69" s="24"/>
      <c r="H69" s="24"/>
      <c r="I69" s="24"/>
      <c r="J69" s="24"/>
      <c r="K69" s="24"/>
      <c r="L69" s="24"/>
      <c r="M69" s="24"/>
    </row>
    <row r="70" spans="1:13" ht="15" customHeight="1">
      <c r="J70" s="330">
        <f>SUM(J25,J34,J43,J52,J63)</f>
        <v>0</v>
      </c>
    </row>
  </sheetData>
  <sheetProtection password="EADB" sheet="1" selectLockedCells="1"/>
  <mergeCells count="71">
    <mergeCell ref="M59:M62"/>
    <mergeCell ref="A59:A62"/>
    <mergeCell ref="B59:B62"/>
    <mergeCell ref="C59:C62"/>
    <mergeCell ref="H59:H62"/>
    <mergeCell ref="I59:I62"/>
    <mergeCell ref="J59:J62"/>
    <mergeCell ref="K59:L59"/>
    <mergeCell ref="D59:E61"/>
    <mergeCell ref="F59:G61"/>
    <mergeCell ref="M32:M33"/>
    <mergeCell ref="H41:H42"/>
    <mergeCell ref="I41:I42"/>
    <mergeCell ref="J41:J42"/>
    <mergeCell ref="K41:L41"/>
    <mergeCell ref="M41:M42"/>
    <mergeCell ref="H32:H33"/>
    <mergeCell ref="I32:I33"/>
    <mergeCell ref="J32:J33"/>
    <mergeCell ref="K32:L32"/>
    <mergeCell ref="M50:M51"/>
    <mergeCell ref="H50:H51"/>
    <mergeCell ref="A41:A42"/>
    <mergeCell ref="B41:B42"/>
    <mergeCell ref="C41:C42"/>
    <mergeCell ref="D41:E41"/>
    <mergeCell ref="F41:G41"/>
    <mergeCell ref="I50:I51"/>
    <mergeCell ref="J50:J51"/>
    <mergeCell ref="K50:L50"/>
    <mergeCell ref="A50:A51"/>
    <mergeCell ref="B50:B51"/>
    <mergeCell ref="C50:C51"/>
    <mergeCell ref="D50:E50"/>
    <mergeCell ref="F50:G50"/>
    <mergeCell ref="A32:A33"/>
    <mergeCell ref="B32:B33"/>
    <mergeCell ref="C32:C33"/>
    <mergeCell ref="D32:E32"/>
    <mergeCell ref="F32:G32"/>
    <mergeCell ref="J23:J24"/>
    <mergeCell ref="H23:H24"/>
    <mergeCell ref="K23:L23"/>
    <mergeCell ref="M23:M24"/>
    <mergeCell ref="J14:J15"/>
    <mergeCell ref="H14:H15"/>
    <mergeCell ref="K14:L14"/>
    <mergeCell ref="M14:M15"/>
    <mergeCell ref="I14:I15"/>
    <mergeCell ref="I23:I24"/>
    <mergeCell ref="A23:A24"/>
    <mergeCell ref="B23:B24"/>
    <mergeCell ref="C23:C24"/>
    <mergeCell ref="D23:E23"/>
    <mergeCell ref="F23:G23"/>
    <mergeCell ref="A14:A15"/>
    <mergeCell ref="B14:B15"/>
    <mergeCell ref="C14:C15"/>
    <mergeCell ref="D14:E14"/>
    <mergeCell ref="F14:G14"/>
    <mergeCell ref="B3:C3"/>
    <mergeCell ref="D3:E3"/>
    <mergeCell ref="B4:C4"/>
    <mergeCell ref="D4:E4"/>
    <mergeCell ref="B5:C5"/>
    <mergeCell ref="D5:E5"/>
    <mergeCell ref="B6:C6"/>
    <mergeCell ref="D6:E6"/>
    <mergeCell ref="B7:C7"/>
    <mergeCell ref="D7:E7"/>
    <mergeCell ref="B8:C9"/>
  </mergeCells>
  <phoneticPr fontId="4"/>
  <conditionalFormatting sqref="B16:L20 B25:L29 B34:L38 B43:L47 B52:L56 B63:L67">
    <cfRule type="expression" dxfId="79" priority="89">
      <formula>B16&lt;&gt;""</formula>
    </cfRule>
  </conditionalFormatting>
  <conditionalFormatting sqref="D16:D20 D25:D29 D34:D38">
    <cfRule type="expression" dxfId="78" priority="88">
      <formula>AND($D$7&lt;&gt;"",$D16&lt;&gt;"",($D16-$D$7)&lt;0)</formula>
    </cfRule>
  </conditionalFormatting>
  <conditionalFormatting sqref="E16:E20 E25:E29 E34:E38">
    <cfRule type="expression" dxfId="77" priority="87">
      <formula>AND($D$7&lt;&gt;"",$E16&lt;&gt;"",($E16-$D$7)&lt;0)</formula>
    </cfRule>
  </conditionalFormatting>
  <conditionalFormatting sqref="F16:F20 F25:F29 F34:F38">
    <cfRule type="expression" dxfId="76" priority="86">
      <formula>AND($D$7&lt;&gt;"",$F16&lt;&gt;"",($F16-$D$7)&lt;0)</formula>
    </cfRule>
  </conditionalFormatting>
  <conditionalFormatting sqref="G16:G20 G25:G29 G34:G38">
    <cfRule type="expression" dxfId="75" priority="85">
      <formula>AND($D$7&lt;&gt;"",$G16&lt;&gt;"",($G16-$D$7)&lt;0)</formula>
    </cfRule>
  </conditionalFormatting>
  <conditionalFormatting sqref="D16:E20 D25:E29">
    <cfRule type="expression" dxfId="74" priority="84">
      <formula>AND($D16&lt;&gt;"",$E16&lt;&gt;"",($E16-$D16)&lt;0)</formula>
    </cfRule>
  </conditionalFormatting>
  <conditionalFormatting sqref="F16:G20 F25:G29">
    <cfRule type="expression" dxfId="73" priority="83">
      <formula>AND($F16&lt;&gt;"",$G16&lt;&gt;"",($G16-$F16)&lt;0)</formula>
    </cfRule>
  </conditionalFormatting>
  <conditionalFormatting sqref="D34:E38">
    <cfRule type="expression" dxfId="72" priority="75">
      <formula>AND($D34&lt;&gt;"",$E34&lt;&gt;"",($E34-$D34)&lt;0)</formula>
    </cfRule>
  </conditionalFormatting>
  <conditionalFormatting sqref="F34:G38">
    <cfRule type="expression" dxfId="71" priority="74">
      <formula>AND($F34&lt;&gt;"",$G34&lt;&gt;"",($G34-$F34)&lt;0)</formula>
    </cfRule>
  </conditionalFormatting>
  <conditionalFormatting sqref="D43:D47">
    <cfRule type="expression" dxfId="70" priority="73">
      <formula>AND($D$7&lt;&gt;"",$D43&lt;&gt;"",($D43-$D$7)&lt;0)</formula>
    </cfRule>
  </conditionalFormatting>
  <conditionalFormatting sqref="E43:E47">
    <cfRule type="expression" dxfId="69" priority="72">
      <formula>AND($D$7&lt;&gt;"",$E43&lt;&gt;"",($E43-$D$7)&lt;0)</formula>
    </cfRule>
  </conditionalFormatting>
  <conditionalFormatting sqref="F43:F47">
    <cfRule type="expression" dxfId="68" priority="71">
      <formula>AND($D$7&lt;&gt;"",$F43&lt;&gt;"",($F43-$D$7)&lt;0)</formula>
    </cfRule>
  </conditionalFormatting>
  <conditionalFormatting sqref="G43:G47">
    <cfRule type="expression" dxfId="67" priority="70">
      <formula>AND($D$7&lt;&gt;"",$G43&lt;&gt;"",($G43-$D$7)&lt;0)</formula>
    </cfRule>
  </conditionalFormatting>
  <conditionalFormatting sqref="D43:E47">
    <cfRule type="expression" dxfId="66" priority="68">
      <formula>AND($D43&lt;&gt;"",$E43&lt;&gt;"",($E43-$D43)&lt;0)</formula>
    </cfRule>
  </conditionalFormatting>
  <conditionalFormatting sqref="F43:G47">
    <cfRule type="expression" dxfId="65" priority="67">
      <formula>AND($F43&lt;&gt;"",$G43&lt;&gt;"",($G43-$F43)&lt;0)</formula>
    </cfRule>
  </conditionalFormatting>
  <conditionalFormatting sqref="D52:D57">
    <cfRule type="expression" dxfId="64" priority="66">
      <formula>AND($D$7&lt;&gt;"",$D52&lt;&gt;"",($D52-$D$7)&lt;0)</formula>
    </cfRule>
  </conditionalFormatting>
  <conditionalFormatting sqref="E52:E57">
    <cfRule type="expression" dxfId="63" priority="65">
      <formula>AND($D$7&lt;&gt;"",$E52&lt;&gt;"",($E52-$D$7)&lt;0)</formula>
    </cfRule>
  </conditionalFormatting>
  <conditionalFormatting sqref="F52:F57">
    <cfRule type="expression" dxfId="62" priority="64">
      <formula>AND($D$7&lt;&gt;"",$F52&lt;&gt;"",($F52-$D$7)&lt;0)</formula>
    </cfRule>
  </conditionalFormatting>
  <conditionalFormatting sqref="G52:G57">
    <cfRule type="expression" dxfId="61" priority="63">
      <formula>AND($D$7&lt;&gt;"",$G52&lt;&gt;"",($G52-$D$7)&lt;0)</formula>
    </cfRule>
  </conditionalFormatting>
  <conditionalFormatting sqref="B57:K57">
    <cfRule type="expression" dxfId="60" priority="62">
      <formula>B57&lt;&gt;""</formula>
    </cfRule>
  </conditionalFormatting>
  <conditionalFormatting sqref="D52:E57">
    <cfRule type="expression" dxfId="59" priority="61">
      <formula>AND($D52&lt;&gt;"",$E52&lt;&gt;"",($E52-$D52)&lt;0)</formula>
    </cfRule>
  </conditionalFormatting>
  <conditionalFormatting sqref="F52:G57">
    <cfRule type="expression" dxfId="58" priority="60">
      <formula>AND($F52&lt;&gt;"",$G52&lt;&gt;"",($G52-$F52)&lt;0)</formula>
    </cfRule>
  </conditionalFormatting>
  <conditionalFormatting sqref="D63:D68">
    <cfRule type="expression" dxfId="57" priority="59">
      <formula>AND($D$7&lt;&gt;"",$D63&lt;&gt;"",($D63-$D$7)&lt;0)</formula>
    </cfRule>
  </conditionalFormatting>
  <conditionalFormatting sqref="E63:E68">
    <cfRule type="expression" dxfId="56" priority="58">
      <formula>AND($D$7&lt;&gt;"",$E63&lt;&gt;"",($E63-$D$7)&lt;0)</formula>
    </cfRule>
  </conditionalFormatting>
  <conditionalFormatting sqref="F63:F68">
    <cfRule type="expression" dxfId="55" priority="57">
      <formula>AND($D$7&lt;&gt;"",$F63&lt;&gt;"",($F63-$D$7)&lt;0)</formula>
    </cfRule>
  </conditionalFormatting>
  <conditionalFormatting sqref="G63:G68">
    <cfRule type="expression" dxfId="54" priority="56">
      <formula>AND($D$7&lt;&gt;"",$G63&lt;&gt;"",($G63-$D$7)&lt;0)</formula>
    </cfRule>
  </conditionalFormatting>
  <conditionalFormatting sqref="B68:K68">
    <cfRule type="expression" dxfId="53" priority="55">
      <formula>B68&lt;&gt;""</formula>
    </cfRule>
  </conditionalFormatting>
  <conditionalFormatting sqref="D63:E68">
    <cfRule type="expression" dxfId="52" priority="54">
      <formula>AND($D63&lt;&gt;"",$E63&lt;&gt;"",($E63-$D63)&lt;0)</formula>
    </cfRule>
  </conditionalFormatting>
  <conditionalFormatting sqref="F63:G68">
    <cfRule type="expression" dxfId="51" priority="53">
      <formula>AND($F63&lt;&gt;"",$G63&lt;&gt;"",($G63-$F63)&lt;0)</formula>
    </cfRule>
  </conditionalFormatting>
  <conditionalFormatting sqref="E9">
    <cfRule type="expression" dxfId="50" priority="48">
      <formula>E9&lt;&gt;""</formula>
    </cfRule>
  </conditionalFormatting>
  <conditionalFormatting sqref="D8">
    <cfRule type="expression" dxfId="49" priority="50">
      <formula>D8&lt;&gt;""</formula>
    </cfRule>
  </conditionalFormatting>
  <conditionalFormatting sqref="D9">
    <cfRule type="expression" dxfId="48" priority="49">
      <formula>D9&lt;&gt;""</formula>
    </cfRule>
  </conditionalFormatting>
  <conditionalFormatting sqref="F16">
    <cfRule type="expression" dxfId="47" priority="39">
      <formula>AND($D$7&lt;&gt;"",$D16&lt;&gt;"",($D16-$D$7)&lt;0)</formula>
    </cfRule>
  </conditionalFormatting>
  <conditionalFormatting sqref="G16">
    <cfRule type="expression" dxfId="46" priority="38">
      <formula>AND($D$7&lt;&gt;"",$E16&lt;&gt;"",($E16-$D$7)&lt;0)</formula>
    </cfRule>
  </conditionalFormatting>
  <conditionalFormatting sqref="F16:G16">
    <cfRule type="expression" dxfId="45" priority="37">
      <formula>AND($D16&lt;&gt;"",$E16&lt;&gt;"",($E16-$D16)&lt;0)</formula>
    </cfRule>
  </conditionalFormatting>
  <conditionalFormatting sqref="F25">
    <cfRule type="expression" dxfId="44" priority="36">
      <formula>AND($D$7&lt;&gt;"",$D25&lt;&gt;"",($D25-$D$7)&lt;0)</formula>
    </cfRule>
  </conditionalFormatting>
  <conditionalFormatting sqref="G25">
    <cfRule type="expression" dxfId="43" priority="35">
      <formula>AND($D$7&lt;&gt;"",$E25&lt;&gt;"",($E25-$D$7)&lt;0)</formula>
    </cfRule>
  </conditionalFormatting>
  <conditionalFormatting sqref="F25:G25">
    <cfRule type="expression" dxfId="42" priority="34">
      <formula>AND($D25&lt;&gt;"",$E25&lt;&gt;"",($E25-$D25)&lt;0)</formula>
    </cfRule>
  </conditionalFormatting>
  <conditionalFormatting sqref="D34:E34">
    <cfRule type="expression" dxfId="41" priority="33">
      <formula>AND($D34&lt;&gt;"",$E34&lt;&gt;"",($E34-$D34)&lt;0)</formula>
    </cfRule>
  </conditionalFormatting>
  <conditionalFormatting sqref="F34:G34">
    <cfRule type="expression" dxfId="40" priority="32">
      <formula>AND($F34&lt;&gt;"",$G34&lt;&gt;"",($G34-$F34)&lt;0)</formula>
    </cfRule>
  </conditionalFormatting>
  <conditionalFormatting sqref="F34">
    <cfRule type="expression" dxfId="39" priority="31">
      <formula>AND($D$7&lt;&gt;"",$D34&lt;&gt;"",($D34-$D$7)&lt;0)</formula>
    </cfRule>
  </conditionalFormatting>
  <conditionalFormatting sqref="G34">
    <cfRule type="expression" dxfId="38" priority="30">
      <formula>AND($D$7&lt;&gt;"",$E34&lt;&gt;"",($E34-$D$7)&lt;0)</formula>
    </cfRule>
  </conditionalFormatting>
  <conditionalFormatting sqref="F34:G34">
    <cfRule type="expression" dxfId="37" priority="29">
      <formula>AND($D34&lt;&gt;"",$E34&lt;&gt;"",($E34-$D34)&lt;0)</formula>
    </cfRule>
  </conditionalFormatting>
  <conditionalFormatting sqref="D43">
    <cfRule type="expression" dxfId="36" priority="28">
      <formula>AND($D$7&lt;&gt;"",$D43&lt;&gt;"",($D43-$D$7)&lt;0)</formula>
    </cfRule>
  </conditionalFormatting>
  <conditionalFormatting sqref="E43">
    <cfRule type="expression" dxfId="35" priority="27">
      <formula>AND($D$7&lt;&gt;"",$E43&lt;&gt;"",($E43-$D$7)&lt;0)</formula>
    </cfRule>
  </conditionalFormatting>
  <conditionalFormatting sqref="F43">
    <cfRule type="expression" dxfId="34" priority="26">
      <formula>AND($D$7&lt;&gt;"",$F43&lt;&gt;"",($F43-$D$7)&lt;0)</formula>
    </cfRule>
  </conditionalFormatting>
  <conditionalFormatting sqref="G43">
    <cfRule type="expression" dxfId="33" priority="25">
      <formula>AND($D$7&lt;&gt;"",$G43&lt;&gt;"",($G43-$D$7)&lt;0)</formula>
    </cfRule>
  </conditionalFormatting>
  <conditionalFormatting sqref="D43:E43">
    <cfRule type="expression" dxfId="32" priority="24">
      <formula>AND($D43&lt;&gt;"",$E43&lt;&gt;"",($E43-$D43)&lt;0)</formula>
    </cfRule>
  </conditionalFormatting>
  <conditionalFormatting sqref="F43:G43">
    <cfRule type="expression" dxfId="31" priority="23">
      <formula>AND($F43&lt;&gt;"",$G43&lt;&gt;"",($G43-$F43)&lt;0)</formula>
    </cfRule>
  </conditionalFormatting>
  <conditionalFormatting sqref="D43:E43">
    <cfRule type="expression" dxfId="30" priority="22">
      <formula>AND($D43&lt;&gt;"",$E43&lt;&gt;"",($E43-$D43)&lt;0)</formula>
    </cfRule>
  </conditionalFormatting>
  <conditionalFormatting sqref="F43:G43">
    <cfRule type="expression" dxfId="29" priority="21">
      <formula>AND($F43&lt;&gt;"",$G43&lt;&gt;"",($G43-$F43)&lt;0)</formula>
    </cfRule>
  </conditionalFormatting>
  <conditionalFormatting sqref="F43">
    <cfRule type="expression" dxfId="28" priority="20">
      <formula>AND($D$7&lt;&gt;"",$D43&lt;&gt;"",($D43-$D$7)&lt;0)</formula>
    </cfRule>
  </conditionalFormatting>
  <conditionalFormatting sqref="G43">
    <cfRule type="expression" dxfId="27" priority="19">
      <formula>AND($D$7&lt;&gt;"",$E43&lt;&gt;"",($E43-$D$7)&lt;0)</formula>
    </cfRule>
  </conditionalFormatting>
  <conditionalFormatting sqref="F43:G43">
    <cfRule type="expression" dxfId="26" priority="18">
      <formula>AND($D43&lt;&gt;"",$E43&lt;&gt;"",($E43-$D43)&lt;0)</formula>
    </cfRule>
  </conditionalFormatting>
  <conditionalFormatting sqref="D52">
    <cfRule type="expression" dxfId="25" priority="17">
      <formula>AND($D$7&lt;&gt;"",$D52&lt;&gt;"",($D52-$D$7)&lt;0)</formula>
    </cfRule>
  </conditionalFormatting>
  <conditionalFormatting sqref="E52">
    <cfRule type="expression" dxfId="24" priority="16">
      <formula>AND($D$7&lt;&gt;"",$E52&lt;&gt;"",($E52-$D$7)&lt;0)</formula>
    </cfRule>
  </conditionalFormatting>
  <conditionalFormatting sqref="F52">
    <cfRule type="expression" dxfId="23" priority="15">
      <formula>AND($D$7&lt;&gt;"",$F52&lt;&gt;"",($F52-$D$7)&lt;0)</formula>
    </cfRule>
  </conditionalFormatting>
  <conditionalFormatting sqref="G52">
    <cfRule type="expression" dxfId="22" priority="14">
      <formula>AND($D$7&lt;&gt;"",$G52&lt;&gt;"",($G52-$D$7)&lt;0)</formula>
    </cfRule>
  </conditionalFormatting>
  <conditionalFormatting sqref="D52:E52">
    <cfRule type="expression" dxfId="21" priority="13">
      <formula>AND($D52&lt;&gt;"",$E52&lt;&gt;"",($E52-$D52)&lt;0)</formula>
    </cfRule>
  </conditionalFormatting>
  <conditionalFormatting sqref="F52:G52">
    <cfRule type="expression" dxfId="20" priority="12">
      <formula>AND($F52&lt;&gt;"",$G52&lt;&gt;"",($G52-$F52)&lt;0)</formula>
    </cfRule>
  </conditionalFormatting>
  <conditionalFormatting sqref="D52">
    <cfRule type="expression" dxfId="19" priority="11">
      <formula>AND($D$7&lt;&gt;"",$D52&lt;&gt;"",($D52-$D$7)&lt;0)</formula>
    </cfRule>
  </conditionalFormatting>
  <conditionalFormatting sqref="E52">
    <cfRule type="expression" dxfId="18" priority="10">
      <formula>AND($D$7&lt;&gt;"",$E52&lt;&gt;"",($E52-$D$7)&lt;0)</formula>
    </cfRule>
  </conditionalFormatting>
  <conditionalFormatting sqref="F52">
    <cfRule type="expression" dxfId="17" priority="9">
      <formula>AND($D$7&lt;&gt;"",$F52&lt;&gt;"",($F52-$D$7)&lt;0)</formula>
    </cfRule>
  </conditionalFormatting>
  <conditionalFormatting sqref="G52">
    <cfRule type="expression" dxfId="16" priority="8">
      <formula>AND($D$7&lt;&gt;"",$G52&lt;&gt;"",($G52-$D$7)&lt;0)</formula>
    </cfRule>
  </conditionalFormatting>
  <conditionalFormatting sqref="D52:E52">
    <cfRule type="expression" dxfId="15" priority="7">
      <formula>AND($D52&lt;&gt;"",$E52&lt;&gt;"",($E52-$D52)&lt;0)</formula>
    </cfRule>
  </conditionalFormatting>
  <conditionalFormatting sqref="F52:G52">
    <cfRule type="expression" dxfId="14" priority="6">
      <formula>AND($F52&lt;&gt;"",$G52&lt;&gt;"",($G52-$F52)&lt;0)</formula>
    </cfRule>
  </conditionalFormatting>
  <conditionalFormatting sqref="D52:E52">
    <cfRule type="expression" dxfId="13" priority="5">
      <formula>AND($D52&lt;&gt;"",$E52&lt;&gt;"",($E52-$D52)&lt;0)</formula>
    </cfRule>
  </conditionalFormatting>
  <conditionalFormatting sqref="F52:G52">
    <cfRule type="expression" dxfId="12" priority="4">
      <formula>AND($F52&lt;&gt;"",$G52&lt;&gt;"",($G52-$F52)&lt;0)</formula>
    </cfRule>
  </conditionalFormatting>
  <conditionalFormatting sqref="F52">
    <cfRule type="expression" dxfId="11" priority="3">
      <formula>AND($D$7&lt;&gt;"",$D52&lt;&gt;"",($D52-$D$7)&lt;0)</formula>
    </cfRule>
  </conditionalFormatting>
  <conditionalFormatting sqref="G52">
    <cfRule type="expression" dxfId="10" priority="2">
      <formula>AND($D$7&lt;&gt;"",$E52&lt;&gt;"",($E52-$D$7)&lt;0)</formula>
    </cfRule>
  </conditionalFormatting>
  <conditionalFormatting sqref="F52:G52">
    <cfRule type="expression" dxfId="9" priority="1">
      <formula>AND($D52&lt;&gt;"",$E52&lt;&gt;"",($E52-$D52)&lt;0)</formula>
    </cfRule>
  </conditionalFormatting>
  <dataValidations count="2">
    <dataValidation type="whole" operator="greaterThanOrEqual" allowBlank="1" showInputMessage="1" showErrorMessage="1" error="小数点以下の数値が出ない様に入力して下さい。" sqref="H16:H20 H25:H29 H34:H38 H63:H68 H43:H47 H52:H57">
      <formula1>0</formula1>
    </dataValidation>
    <dataValidation type="date" operator="greaterThanOrEqual" allowBlank="1" showInputMessage="1" showErrorMessage="1" error="日付を入力して下さい。_x000a_&quot;2023/1/1&quot;の様にご入力下さい。" sqref="D63:G68 D16:G20 D25:G29 D34:G38 D43:G47 D52:G57">
      <formula1>1</formula1>
    </dataValidation>
  </dataValidations>
  <pageMargins left="0.70866141732283472" right="0.70866141732283472" top="0.74803149606299213" bottom="0.74803149606299213" header="0.31496062992125984" footer="0.31496062992125984"/>
  <pageSetup paperSize="8" scale="64" orientation="landscape" r:id="rId1"/>
  <headerFooter>
    <oddHeader>&amp;F</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9"/>
  <sheetViews>
    <sheetView view="pageBreakPreview" zoomScale="75" zoomScaleNormal="80" zoomScaleSheetLayoutView="75" workbookViewId="0">
      <selection activeCell="C40" sqref="C40"/>
    </sheetView>
  </sheetViews>
  <sheetFormatPr defaultColWidth="9" defaultRowHeight="15" customHeight="1"/>
  <cols>
    <col min="1" max="1" width="4" style="1" customWidth="1"/>
    <col min="2" max="2" width="9.625" style="1" customWidth="1"/>
    <col min="3" max="3" width="25" style="1" customWidth="1"/>
    <col min="4" max="4" width="9.5" style="1" customWidth="1"/>
    <col min="5" max="5" width="6.5" style="1" customWidth="1"/>
    <col min="6" max="6" width="13.75" style="1" customWidth="1"/>
    <col min="7" max="7" width="8.25" style="1" customWidth="1"/>
    <col min="8" max="8" width="11.625" style="1" customWidth="1"/>
    <col min="9" max="9" width="12.375" style="1" customWidth="1"/>
    <col min="10" max="10" width="11.625" style="1" customWidth="1"/>
    <col min="11" max="11" width="10.875" style="1" customWidth="1"/>
    <col min="12" max="12" width="8.875" style="1" customWidth="1"/>
    <col min="13" max="17" width="12.625" style="1" customWidth="1"/>
    <col min="18" max="23" width="8.625" style="1" hidden="1" customWidth="1"/>
    <col min="24" max="24" width="7.375" style="1" hidden="1" customWidth="1"/>
    <col min="25" max="25" width="7.5" style="1" hidden="1" customWidth="1"/>
    <col min="26" max="27" width="18.625" style="33" customWidth="1"/>
    <col min="28" max="28" width="15.25" style="1" customWidth="1"/>
    <col min="29" max="29" width="18.125" style="1" bestFit="1" customWidth="1"/>
    <col min="30" max="31" width="21" style="1" bestFit="1" customWidth="1"/>
    <col min="32" max="33" width="16.625" style="1" customWidth="1"/>
    <col min="34" max="34" width="10.625" style="1" customWidth="1"/>
    <col min="35" max="16384" width="9" style="1"/>
  </cols>
  <sheetData>
    <row r="1" spans="1:27" ht="21" customHeight="1">
      <c r="B1" s="34" t="s">
        <v>1156</v>
      </c>
      <c r="C1" s="127"/>
      <c r="I1" s="21"/>
      <c r="J1" s="21"/>
      <c r="K1" s="21"/>
      <c r="L1" s="21"/>
      <c r="M1" s="21"/>
      <c r="N1" s="21"/>
    </row>
    <row r="2" spans="1:27" s="11" customFormat="1" ht="24" customHeight="1">
      <c r="B2" s="13"/>
      <c r="C2" s="34"/>
      <c r="D2" s="34"/>
      <c r="E2" s="34"/>
      <c r="J2" s="12"/>
      <c r="K2" s="12"/>
      <c r="L2" s="12"/>
      <c r="M2" s="12"/>
      <c r="N2" s="12"/>
      <c r="Z2" s="34"/>
      <c r="AA2" s="34"/>
    </row>
    <row r="3" spans="1:27" ht="18" customHeight="1">
      <c r="B3" s="394" t="s">
        <v>16</v>
      </c>
      <c r="C3" s="394"/>
      <c r="D3" s="448">
        <f>シート①!D3</f>
        <v>0</v>
      </c>
      <c r="E3" s="448"/>
      <c r="F3" s="448"/>
    </row>
    <row r="4" spans="1:27" ht="18" customHeight="1">
      <c r="B4" s="394" t="s">
        <v>15</v>
      </c>
      <c r="C4" s="394"/>
      <c r="D4" s="448">
        <f>シート①!D4</f>
        <v>0</v>
      </c>
      <c r="E4" s="448"/>
      <c r="F4" s="448"/>
    </row>
    <row r="5" spans="1:27" ht="18" customHeight="1">
      <c r="B5" s="394" t="s">
        <v>173</v>
      </c>
      <c r="C5" s="394"/>
      <c r="D5" s="448">
        <f>シート①!D5</f>
        <v>0</v>
      </c>
      <c r="E5" s="448"/>
      <c r="F5" s="448"/>
    </row>
    <row r="6" spans="1:27" ht="18" customHeight="1">
      <c r="B6" s="394" t="s">
        <v>175</v>
      </c>
      <c r="C6" s="394"/>
      <c r="D6" s="448">
        <f>シート①!D6</f>
        <v>0</v>
      </c>
      <c r="E6" s="448"/>
      <c r="F6" s="448"/>
    </row>
    <row r="7" spans="1:27" ht="18" customHeight="1">
      <c r="B7" s="394"/>
      <c r="C7" s="394"/>
      <c r="D7" s="440" t="str">
        <f>シート①!B7</f>
        <v>代表事業者登録・通知年月日</v>
      </c>
      <c r="E7" s="440"/>
      <c r="F7" s="440"/>
    </row>
    <row r="8" spans="1:27" ht="18" customHeight="1">
      <c r="B8" s="394" t="s">
        <v>1046</v>
      </c>
      <c r="C8" s="394"/>
      <c r="D8" s="513" t="s">
        <v>3</v>
      </c>
      <c r="E8" s="513"/>
      <c r="F8" s="293" t="s">
        <v>2</v>
      </c>
    </row>
    <row r="9" spans="1:27" ht="18" customHeight="1">
      <c r="B9" s="394"/>
      <c r="C9" s="394"/>
      <c r="D9" s="514">
        <f>シート①!D9</f>
        <v>0</v>
      </c>
      <c r="E9" s="514"/>
      <c r="F9" s="295">
        <f>シート①!E9</f>
        <v>0</v>
      </c>
      <c r="G9" s="255" t="s">
        <v>1047</v>
      </c>
    </row>
    <row r="10" spans="1:27" ht="18" customHeight="1"/>
    <row r="11" spans="1:27" s="11" customFormat="1" ht="18" customHeight="1">
      <c r="B11" s="13" t="s">
        <v>1157</v>
      </c>
      <c r="C11" s="34"/>
      <c r="D11" s="34"/>
      <c r="E11" s="34"/>
      <c r="F11" s="34"/>
      <c r="G11" s="34"/>
      <c r="H11" s="35"/>
      <c r="I11" s="35"/>
      <c r="J11" s="35"/>
      <c r="K11" s="35"/>
      <c r="L11" s="34"/>
      <c r="M11" s="12"/>
      <c r="Z11" s="34"/>
      <c r="AA11" s="34"/>
    </row>
    <row r="12" spans="1:27" ht="27.75" customHeight="1">
      <c r="A12" s="375"/>
      <c r="B12" s="371" t="s">
        <v>9</v>
      </c>
      <c r="C12" s="371" t="s">
        <v>14</v>
      </c>
      <c r="D12" s="371" t="s">
        <v>556</v>
      </c>
      <c r="E12" s="371" t="s">
        <v>13</v>
      </c>
      <c r="F12" s="371" t="s">
        <v>557</v>
      </c>
      <c r="G12" s="371" t="s">
        <v>558</v>
      </c>
      <c r="H12" s="371" t="s">
        <v>177</v>
      </c>
      <c r="I12" s="371" t="s">
        <v>1066</v>
      </c>
      <c r="J12" s="371" t="s">
        <v>186</v>
      </c>
      <c r="K12" s="391" t="s">
        <v>6</v>
      </c>
      <c r="L12" s="392"/>
      <c r="M12" s="386" t="s">
        <v>559</v>
      </c>
      <c r="N12" s="388" t="s">
        <v>166</v>
      </c>
      <c r="O12" s="376"/>
      <c r="P12" s="389" t="s">
        <v>5</v>
      </c>
      <c r="Q12" s="390"/>
      <c r="R12" s="327"/>
      <c r="S12" s="384" t="s">
        <v>183</v>
      </c>
      <c r="T12" s="385"/>
      <c r="U12" s="325"/>
      <c r="V12" s="393" t="s">
        <v>636</v>
      </c>
      <c r="W12" s="393"/>
      <c r="X12" s="393" t="s">
        <v>637</v>
      </c>
      <c r="Y12" s="393"/>
      <c r="Z12" s="371" t="s">
        <v>872</v>
      </c>
      <c r="AA12" s="381" t="s">
        <v>560</v>
      </c>
    </row>
    <row r="13" spans="1:27" ht="30.75" customHeight="1">
      <c r="A13" s="375"/>
      <c r="B13" s="372"/>
      <c r="C13" s="372"/>
      <c r="D13" s="372"/>
      <c r="E13" s="372"/>
      <c r="F13" s="372"/>
      <c r="G13" s="372"/>
      <c r="H13" s="372"/>
      <c r="I13" s="372"/>
      <c r="J13" s="372"/>
      <c r="K13" s="323"/>
      <c r="L13" s="323" t="s">
        <v>4</v>
      </c>
      <c r="M13" s="387"/>
      <c r="N13" s="326" t="s">
        <v>3</v>
      </c>
      <c r="O13" s="326" t="s">
        <v>2</v>
      </c>
      <c r="P13" s="326" t="s">
        <v>3</v>
      </c>
      <c r="Q13" s="326" t="s">
        <v>2</v>
      </c>
      <c r="R13" s="326" t="s">
        <v>188</v>
      </c>
      <c r="S13" s="326" t="s">
        <v>3</v>
      </c>
      <c r="T13" s="326" t="s">
        <v>2</v>
      </c>
      <c r="U13" s="326" t="s">
        <v>188</v>
      </c>
      <c r="V13" s="328" t="s">
        <v>205</v>
      </c>
      <c r="W13" s="328" t="s">
        <v>206</v>
      </c>
      <c r="X13" s="328" t="s">
        <v>205</v>
      </c>
      <c r="Y13" s="328" t="s">
        <v>206</v>
      </c>
      <c r="Z13" s="372"/>
      <c r="AA13" s="512"/>
    </row>
    <row r="14" spans="1:27" ht="18" customHeight="1">
      <c r="A14" s="132">
        <v>1</v>
      </c>
      <c r="B14" s="253"/>
      <c r="C14" s="329"/>
      <c r="D14" s="253"/>
      <c r="E14" s="324"/>
      <c r="F14" s="107"/>
      <c r="G14" s="108"/>
      <c r="H14" s="86">
        <f>F14*G14</f>
        <v>0</v>
      </c>
      <c r="I14" s="66"/>
      <c r="J14" s="86">
        <f>ROUNDDOWN(IF(I14="",H14,H14*I14),0)</f>
        <v>0</v>
      </c>
      <c r="K14" s="87"/>
      <c r="L14" s="253"/>
      <c r="M14" s="42"/>
      <c r="N14" s="42"/>
      <c r="O14" s="42"/>
      <c r="P14" s="42"/>
      <c r="Q14" s="42"/>
      <c r="R14" s="145" t="e">
        <f>EOMONTH(Q14,0)-EOMONTH(P14,-1)</f>
        <v>#NUM!</v>
      </c>
      <c r="S14" s="28">
        <v>46082</v>
      </c>
      <c r="T14" s="27">
        <f>EOMONTH(Q14,0)</f>
        <v>31</v>
      </c>
      <c r="U14" s="146">
        <f>EOMONTH(T14,0)+1-S14</f>
        <v>-46050</v>
      </c>
      <c r="V14" s="146">
        <v>0</v>
      </c>
      <c r="W14" s="147">
        <v>1</v>
      </c>
      <c r="X14" s="148">
        <f>IF(Q14="",0,ROUNDDOWN(YEARFRAC(EOMONTH(M14,-1)+1,EOMONTH(Q14,0)+1,1),2))</f>
        <v>0</v>
      </c>
      <c r="Y14" s="147">
        <f>IF(OR(F14&lt;20000,YEARFRAC(Q14,O14+1,1)&lt;0.25,E14=1),0,VLOOKUP(E14,減価償却!$B$20:$R$31,MATCH('シート⑨-2'!X14,減価償却!$T$4:$T$19,-1)+1,1))</f>
        <v>0</v>
      </c>
      <c r="Z14" s="88">
        <f>ROUNDDOWN(J14*(1-Y14),0)</f>
        <v>0</v>
      </c>
      <c r="AA14" s="88">
        <f>ROUNDDOWN(IF(OR(Z14=0,F14&lt;20000),0,IF(U14&lt;0,0,Z14*U14/R14)),0)</f>
        <v>0</v>
      </c>
    </row>
    <row r="15" spans="1:27" ht="18" customHeight="1">
      <c r="A15" s="132">
        <v>2</v>
      </c>
      <c r="B15" s="253"/>
      <c r="C15" s="107"/>
      <c r="D15" s="253"/>
      <c r="E15" s="324"/>
      <c r="F15" s="107"/>
      <c r="G15" s="108"/>
      <c r="H15" s="86">
        <f>F15*G15</f>
        <v>0</v>
      </c>
      <c r="I15" s="89"/>
      <c r="J15" s="86">
        <f t="shared" ref="J15:J47" si="0">ROUNDDOWN(IF(I15="",H15,H15*I15),0)</f>
        <v>0</v>
      </c>
      <c r="K15" s="87"/>
      <c r="L15" s="253"/>
      <c r="M15" s="42"/>
      <c r="N15" s="42"/>
      <c r="O15" s="42"/>
      <c r="P15" s="42"/>
      <c r="Q15" s="42"/>
      <c r="R15" s="145" t="e">
        <f t="shared" ref="R15:R47" si="1">EOMONTH(Q15,0)-EOMONTH(P15,-1)</f>
        <v>#NUM!</v>
      </c>
      <c r="S15" s="28">
        <v>46082</v>
      </c>
      <c r="T15" s="27">
        <f t="shared" ref="T15:T47" si="2">EOMONTH(Q15,0)</f>
        <v>31</v>
      </c>
      <c r="U15" s="146">
        <f t="shared" ref="U15:U47" si="3">EOMONTH(T15,0)+1-S15</f>
        <v>-46050</v>
      </c>
      <c r="V15" s="146">
        <v>0</v>
      </c>
      <c r="W15" s="147">
        <v>1</v>
      </c>
      <c r="X15" s="148">
        <f t="shared" ref="X15:X47" si="4">IF(Q15="",0,ROUNDDOWN(YEARFRAC(EOMONTH(M15,-1)+1,EOMONTH(Q15,0)+1,1),2))</f>
        <v>0</v>
      </c>
      <c r="Y15" s="147">
        <f>IF(OR(F15&lt;20000,YEARFRAC(Q15,O15+1,1)&lt;0.25,E15=1),0,VLOOKUP(E15,減価償却!$B$20:$R$31,MATCH('シート⑨-2'!X15,減価償却!$T$4:$T$19,-1)+1,1))</f>
        <v>0</v>
      </c>
      <c r="Z15" s="88">
        <f t="shared" ref="Z15:Z47" si="5">ROUNDDOWN(J15*(1-Y15),0)</f>
        <v>0</v>
      </c>
      <c r="AA15" s="88">
        <f t="shared" ref="AA15:AA47" si="6">ROUNDDOWN(IF(OR(Z15=0,F15&lt;20000),0,IF(U15&lt;0,0,Z15*U15/R15)),0)</f>
        <v>0</v>
      </c>
    </row>
    <row r="16" spans="1:27" ht="18" customHeight="1">
      <c r="A16" s="132">
        <v>3</v>
      </c>
      <c r="B16" s="253"/>
      <c r="C16" s="108"/>
      <c r="D16" s="253"/>
      <c r="E16" s="324"/>
      <c r="F16" s="108"/>
      <c r="G16" s="108"/>
      <c r="H16" s="86">
        <f t="shared" ref="H16:H47" si="7">F16*G16</f>
        <v>0</v>
      </c>
      <c r="I16" s="90"/>
      <c r="J16" s="91">
        <f t="shared" si="0"/>
        <v>0</v>
      </c>
      <c r="K16" s="87"/>
      <c r="L16" s="324"/>
      <c r="M16" s="42"/>
      <c r="N16" s="42"/>
      <c r="O16" s="42"/>
      <c r="P16" s="42"/>
      <c r="Q16" s="42"/>
      <c r="R16" s="145" t="e">
        <f t="shared" si="1"/>
        <v>#NUM!</v>
      </c>
      <c r="S16" s="28">
        <v>46082</v>
      </c>
      <c r="T16" s="27">
        <f t="shared" si="2"/>
        <v>31</v>
      </c>
      <c r="U16" s="146">
        <f t="shared" si="3"/>
        <v>-46050</v>
      </c>
      <c r="V16" s="146">
        <v>0</v>
      </c>
      <c r="W16" s="147">
        <v>1</v>
      </c>
      <c r="X16" s="148">
        <f t="shared" si="4"/>
        <v>0</v>
      </c>
      <c r="Y16" s="147">
        <f>IF(OR(F16&lt;20000,YEARFRAC(Q16,O16+1,1)&lt;0.25,E16=1),0,VLOOKUP(E16,減価償却!$B$20:$R$31,MATCH('シート⑨-2'!X16,減価償却!$T$4:$T$19,-1)+1,1))</f>
        <v>0</v>
      </c>
      <c r="Z16" s="88">
        <f t="shared" si="5"/>
        <v>0</v>
      </c>
      <c r="AA16" s="88">
        <f t="shared" si="6"/>
        <v>0</v>
      </c>
    </row>
    <row r="17" spans="1:27" ht="18" customHeight="1">
      <c r="A17" s="132">
        <v>4</v>
      </c>
      <c r="B17" s="253"/>
      <c r="C17" s="108"/>
      <c r="D17" s="253"/>
      <c r="E17" s="324"/>
      <c r="F17" s="108"/>
      <c r="G17" s="108"/>
      <c r="H17" s="86">
        <f t="shared" si="7"/>
        <v>0</v>
      </c>
      <c r="I17" s="90"/>
      <c r="J17" s="91">
        <f t="shared" si="0"/>
        <v>0</v>
      </c>
      <c r="K17" s="87"/>
      <c r="L17" s="324"/>
      <c r="M17" s="42"/>
      <c r="N17" s="42"/>
      <c r="O17" s="42"/>
      <c r="P17" s="42"/>
      <c r="Q17" s="42"/>
      <c r="R17" s="145" t="e">
        <f t="shared" si="1"/>
        <v>#NUM!</v>
      </c>
      <c r="S17" s="28">
        <v>46082</v>
      </c>
      <c r="T17" s="27">
        <f t="shared" si="2"/>
        <v>31</v>
      </c>
      <c r="U17" s="146">
        <f t="shared" si="3"/>
        <v>-46050</v>
      </c>
      <c r="V17" s="146">
        <v>0</v>
      </c>
      <c r="W17" s="147">
        <v>1</v>
      </c>
      <c r="X17" s="148">
        <f t="shared" si="4"/>
        <v>0</v>
      </c>
      <c r="Y17" s="147">
        <f>IF(OR(F17&lt;20000,YEARFRAC(Q17,O17+1,1)&lt;0.25,E17=1),0,VLOOKUP(E17,減価償却!$B$20:$R$31,MATCH('シート⑨-2'!X17,減価償却!$T$4:$T$19,-1)+1,1))</f>
        <v>0</v>
      </c>
      <c r="Z17" s="88">
        <f t="shared" si="5"/>
        <v>0</v>
      </c>
      <c r="AA17" s="88">
        <f t="shared" si="6"/>
        <v>0</v>
      </c>
    </row>
    <row r="18" spans="1:27" ht="18" customHeight="1">
      <c r="A18" s="132">
        <v>5</v>
      </c>
      <c r="B18" s="253"/>
      <c r="C18" s="98"/>
      <c r="D18" s="253"/>
      <c r="E18" s="324"/>
      <c r="F18" s="98"/>
      <c r="G18" s="98"/>
      <c r="H18" s="86">
        <f t="shared" si="7"/>
        <v>0</v>
      </c>
      <c r="I18" s="92"/>
      <c r="J18" s="91">
        <f t="shared" si="0"/>
        <v>0</v>
      </c>
      <c r="K18" s="68"/>
      <c r="L18" s="324"/>
      <c r="M18" s="42"/>
      <c r="N18" s="42"/>
      <c r="O18" s="42"/>
      <c r="P18" s="42"/>
      <c r="Q18" s="42"/>
      <c r="R18" s="145" t="e">
        <f t="shared" si="1"/>
        <v>#NUM!</v>
      </c>
      <c r="S18" s="28">
        <v>46082</v>
      </c>
      <c r="T18" s="27">
        <f t="shared" si="2"/>
        <v>31</v>
      </c>
      <c r="U18" s="146">
        <f t="shared" si="3"/>
        <v>-46050</v>
      </c>
      <c r="V18" s="146">
        <v>0</v>
      </c>
      <c r="W18" s="147">
        <v>1</v>
      </c>
      <c r="X18" s="148">
        <f t="shared" si="4"/>
        <v>0</v>
      </c>
      <c r="Y18" s="147">
        <f>IF(OR(F18&lt;20000,YEARFRAC(Q18,O18+1,1)&lt;0.25,E18=1),0,VLOOKUP(E18,減価償却!$B$20:$R$31,MATCH('シート⑨-2'!X18,減価償却!$T$4:$T$19,-1)+1,1))</f>
        <v>0</v>
      </c>
      <c r="Z18" s="88">
        <f t="shared" si="5"/>
        <v>0</v>
      </c>
      <c r="AA18" s="88">
        <f t="shared" si="6"/>
        <v>0</v>
      </c>
    </row>
    <row r="19" spans="1:27" ht="18" customHeight="1">
      <c r="A19" s="132">
        <v>6</v>
      </c>
      <c r="B19" s="253"/>
      <c r="C19" s="98"/>
      <c r="D19" s="253"/>
      <c r="E19" s="324"/>
      <c r="F19" s="98"/>
      <c r="G19" s="98"/>
      <c r="H19" s="86">
        <f t="shared" si="7"/>
        <v>0</v>
      </c>
      <c r="I19" s="90"/>
      <c r="J19" s="91">
        <f t="shared" si="0"/>
        <v>0</v>
      </c>
      <c r="K19" s="68"/>
      <c r="L19" s="324"/>
      <c r="M19" s="42"/>
      <c r="N19" s="42"/>
      <c r="O19" s="42"/>
      <c r="P19" s="42"/>
      <c r="Q19" s="42"/>
      <c r="R19" s="145" t="e">
        <f t="shared" si="1"/>
        <v>#NUM!</v>
      </c>
      <c r="S19" s="28">
        <v>46082</v>
      </c>
      <c r="T19" s="27">
        <f t="shared" si="2"/>
        <v>31</v>
      </c>
      <c r="U19" s="146">
        <f t="shared" si="3"/>
        <v>-46050</v>
      </c>
      <c r="V19" s="146">
        <v>0</v>
      </c>
      <c r="W19" s="147">
        <v>1</v>
      </c>
      <c r="X19" s="148">
        <f t="shared" si="4"/>
        <v>0</v>
      </c>
      <c r="Y19" s="147">
        <f>IF(OR(F19&lt;20000,YEARFRAC(Q19,O19+1,1)&lt;0.25,E19=1),0,VLOOKUP(E19,減価償却!$B$20:$R$31,MATCH('シート⑨-2'!X19,減価償却!$T$4:$T$19,-1)+1,1))</f>
        <v>0</v>
      </c>
      <c r="Z19" s="88">
        <f t="shared" si="5"/>
        <v>0</v>
      </c>
      <c r="AA19" s="88">
        <f t="shared" si="6"/>
        <v>0</v>
      </c>
    </row>
    <row r="20" spans="1:27" ht="18" customHeight="1">
      <c r="A20" s="132">
        <v>7</v>
      </c>
      <c r="B20" s="253"/>
      <c r="C20" s="98"/>
      <c r="D20" s="253"/>
      <c r="E20" s="324"/>
      <c r="F20" s="98"/>
      <c r="G20" s="98"/>
      <c r="H20" s="86">
        <f t="shared" si="7"/>
        <v>0</v>
      </c>
      <c r="I20" s="90"/>
      <c r="J20" s="91">
        <f t="shared" si="0"/>
        <v>0</v>
      </c>
      <c r="K20" s="68"/>
      <c r="L20" s="324"/>
      <c r="M20" s="42"/>
      <c r="N20" s="42"/>
      <c r="O20" s="42"/>
      <c r="P20" s="42"/>
      <c r="Q20" s="42"/>
      <c r="R20" s="145" t="e">
        <f t="shared" si="1"/>
        <v>#NUM!</v>
      </c>
      <c r="S20" s="28">
        <v>46082</v>
      </c>
      <c r="T20" s="27">
        <f t="shared" si="2"/>
        <v>31</v>
      </c>
      <c r="U20" s="146">
        <f t="shared" si="3"/>
        <v>-46050</v>
      </c>
      <c r="V20" s="146">
        <v>0</v>
      </c>
      <c r="W20" s="147">
        <v>1</v>
      </c>
      <c r="X20" s="148">
        <f t="shared" si="4"/>
        <v>0</v>
      </c>
      <c r="Y20" s="147">
        <f>IF(OR(F20&lt;20000,YEARFRAC(Q20,O20+1,1)&lt;0.25,E20=1),0,VLOOKUP(E20,減価償却!$B$20:$R$31,MATCH('シート⑨-2'!X20,減価償却!$T$4:$T$19,-1)+1,1))</f>
        <v>0</v>
      </c>
      <c r="Z20" s="88">
        <f t="shared" si="5"/>
        <v>0</v>
      </c>
      <c r="AA20" s="88">
        <f t="shared" si="6"/>
        <v>0</v>
      </c>
    </row>
    <row r="21" spans="1:27" ht="18" customHeight="1">
      <c r="A21" s="132">
        <v>8</v>
      </c>
      <c r="B21" s="253"/>
      <c r="C21" s="98"/>
      <c r="D21" s="253"/>
      <c r="E21" s="324"/>
      <c r="F21" s="98"/>
      <c r="G21" s="98"/>
      <c r="H21" s="86">
        <f t="shared" si="7"/>
        <v>0</v>
      </c>
      <c r="I21" s="90"/>
      <c r="J21" s="91">
        <f t="shared" si="0"/>
        <v>0</v>
      </c>
      <c r="K21" s="68"/>
      <c r="L21" s="324"/>
      <c r="M21" s="42"/>
      <c r="N21" s="42"/>
      <c r="O21" s="42"/>
      <c r="P21" s="42"/>
      <c r="Q21" s="42"/>
      <c r="R21" s="145" t="e">
        <f t="shared" si="1"/>
        <v>#NUM!</v>
      </c>
      <c r="S21" s="28">
        <v>46082</v>
      </c>
      <c r="T21" s="27">
        <f t="shared" si="2"/>
        <v>31</v>
      </c>
      <c r="U21" s="146">
        <f t="shared" si="3"/>
        <v>-46050</v>
      </c>
      <c r="V21" s="146">
        <v>0</v>
      </c>
      <c r="W21" s="147">
        <v>1</v>
      </c>
      <c r="X21" s="148">
        <f t="shared" si="4"/>
        <v>0</v>
      </c>
      <c r="Y21" s="147">
        <f>IF(OR(F21&lt;20000,YEARFRAC(Q21,O21+1,1)&lt;0.25,E21=1),0,VLOOKUP(E21,減価償却!$B$20:$R$31,MATCH('シート⑨-2'!X21,減価償却!$T$4:$T$19,-1)+1,1))</f>
        <v>0</v>
      </c>
      <c r="Z21" s="88">
        <f t="shared" si="5"/>
        <v>0</v>
      </c>
      <c r="AA21" s="88">
        <f t="shared" si="6"/>
        <v>0</v>
      </c>
    </row>
    <row r="22" spans="1:27" ht="18" customHeight="1">
      <c r="A22" s="132">
        <v>9</v>
      </c>
      <c r="B22" s="253"/>
      <c r="C22" s="98"/>
      <c r="D22" s="253"/>
      <c r="E22" s="324"/>
      <c r="F22" s="98"/>
      <c r="G22" s="98"/>
      <c r="H22" s="86">
        <f t="shared" si="7"/>
        <v>0</v>
      </c>
      <c r="I22" s="90"/>
      <c r="J22" s="91">
        <f t="shared" si="0"/>
        <v>0</v>
      </c>
      <c r="K22" s="68"/>
      <c r="L22" s="324"/>
      <c r="M22" s="42"/>
      <c r="N22" s="42"/>
      <c r="O22" s="42"/>
      <c r="P22" s="42"/>
      <c r="Q22" s="42"/>
      <c r="R22" s="145" t="e">
        <f t="shared" si="1"/>
        <v>#NUM!</v>
      </c>
      <c r="S22" s="28">
        <v>46082</v>
      </c>
      <c r="T22" s="27">
        <f t="shared" si="2"/>
        <v>31</v>
      </c>
      <c r="U22" s="146">
        <f t="shared" si="3"/>
        <v>-46050</v>
      </c>
      <c r="V22" s="146">
        <v>0</v>
      </c>
      <c r="W22" s="147">
        <v>1</v>
      </c>
      <c r="X22" s="148">
        <f t="shared" si="4"/>
        <v>0</v>
      </c>
      <c r="Y22" s="147">
        <f>IF(OR(F22&lt;20000,YEARFRAC(Q22,O22+1,1)&lt;0.25,E22=1),0,VLOOKUP(E22,減価償却!$B$20:$R$31,MATCH('シート⑨-2'!X22,減価償却!$T$4:$T$19,-1)+1,1))</f>
        <v>0</v>
      </c>
      <c r="Z22" s="88">
        <f t="shared" si="5"/>
        <v>0</v>
      </c>
      <c r="AA22" s="88">
        <f t="shared" si="6"/>
        <v>0</v>
      </c>
    </row>
    <row r="23" spans="1:27" ht="18" customHeight="1">
      <c r="A23" s="132">
        <v>10</v>
      </c>
      <c r="B23" s="253"/>
      <c r="C23" s="98"/>
      <c r="D23" s="253"/>
      <c r="E23" s="324"/>
      <c r="F23" s="98"/>
      <c r="G23" s="98"/>
      <c r="H23" s="86">
        <f t="shared" si="7"/>
        <v>0</v>
      </c>
      <c r="I23" s="90"/>
      <c r="J23" s="91">
        <f t="shared" si="0"/>
        <v>0</v>
      </c>
      <c r="K23" s="68"/>
      <c r="L23" s="324"/>
      <c r="M23" s="42"/>
      <c r="N23" s="42"/>
      <c r="O23" s="42"/>
      <c r="P23" s="42"/>
      <c r="Q23" s="42"/>
      <c r="R23" s="145" t="e">
        <f t="shared" si="1"/>
        <v>#NUM!</v>
      </c>
      <c r="S23" s="28">
        <v>46082</v>
      </c>
      <c r="T23" s="27">
        <f t="shared" si="2"/>
        <v>31</v>
      </c>
      <c r="U23" s="146">
        <f t="shared" si="3"/>
        <v>-46050</v>
      </c>
      <c r="V23" s="146">
        <v>0</v>
      </c>
      <c r="W23" s="147">
        <v>1</v>
      </c>
      <c r="X23" s="148">
        <f t="shared" si="4"/>
        <v>0</v>
      </c>
      <c r="Y23" s="147">
        <f>IF(OR(F23&lt;20000,YEARFRAC(Q23,O23+1,1)&lt;0.25,E23=1),0,VLOOKUP(E23,減価償却!$B$20:$R$31,MATCH('シート⑨-2'!X23,減価償却!$T$4:$T$19,-1)+1,1))</f>
        <v>0</v>
      </c>
      <c r="Z23" s="88">
        <f t="shared" si="5"/>
        <v>0</v>
      </c>
      <c r="AA23" s="88">
        <f t="shared" si="6"/>
        <v>0</v>
      </c>
    </row>
    <row r="24" spans="1:27" ht="18" customHeight="1">
      <c r="A24" s="132">
        <v>11</v>
      </c>
      <c r="B24" s="253"/>
      <c r="C24" s="98"/>
      <c r="D24" s="253"/>
      <c r="E24" s="324"/>
      <c r="F24" s="98"/>
      <c r="G24" s="98"/>
      <c r="H24" s="86">
        <f t="shared" si="7"/>
        <v>0</v>
      </c>
      <c r="I24" s="90"/>
      <c r="J24" s="91">
        <f t="shared" si="0"/>
        <v>0</v>
      </c>
      <c r="K24" s="68"/>
      <c r="L24" s="324"/>
      <c r="M24" s="42"/>
      <c r="N24" s="42"/>
      <c r="O24" s="42"/>
      <c r="P24" s="42"/>
      <c r="Q24" s="42"/>
      <c r="R24" s="145" t="e">
        <f t="shared" si="1"/>
        <v>#NUM!</v>
      </c>
      <c r="S24" s="28">
        <v>46082</v>
      </c>
      <c r="T24" s="27">
        <f t="shared" si="2"/>
        <v>31</v>
      </c>
      <c r="U24" s="146">
        <f t="shared" si="3"/>
        <v>-46050</v>
      </c>
      <c r="V24" s="146">
        <v>0</v>
      </c>
      <c r="W24" s="147">
        <v>1</v>
      </c>
      <c r="X24" s="148">
        <f t="shared" si="4"/>
        <v>0</v>
      </c>
      <c r="Y24" s="147">
        <f>IF(OR(F24&lt;20000,YEARFRAC(Q24,O24+1,1)&lt;0.25,E24=1),0,VLOOKUP(E24,減価償却!$B$20:$R$31,MATCH('シート⑨-2'!X24,減価償却!$T$4:$T$19,-1)+1,1))</f>
        <v>0</v>
      </c>
      <c r="Z24" s="88">
        <f t="shared" si="5"/>
        <v>0</v>
      </c>
      <c r="AA24" s="88">
        <f t="shared" si="6"/>
        <v>0</v>
      </c>
    </row>
    <row r="25" spans="1:27" ht="18" customHeight="1">
      <c r="A25" s="132">
        <v>12</v>
      </c>
      <c r="B25" s="253"/>
      <c r="C25" s="98"/>
      <c r="D25" s="253"/>
      <c r="E25" s="324"/>
      <c r="F25" s="98"/>
      <c r="G25" s="98"/>
      <c r="H25" s="86">
        <f t="shared" si="7"/>
        <v>0</v>
      </c>
      <c r="I25" s="90"/>
      <c r="J25" s="91">
        <f t="shared" si="0"/>
        <v>0</v>
      </c>
      <c r="K25" s="68"/>
      <c r="L25" s="324"/>
      <c r="M25" s="42"/>
      <c r="N25" s="42"/>
      <c r="O25" s="42"/>
      <c r="P25" s="42"/>
      <c r="Q25" s="42"/>
      <c r="R25" s="145" t="e">
        <f t="shared" si="1"/>
        <v>#NUM!</v>
      </c>
      <c r="S25" s="28">
        <v>46082</v>
      </c>
      <c r="T25" s="27">
        <f t="shared" si="2"/>
        <v>31</v>
      </c>
      <c r="U25" s="146">
        <f t="shared" si="3"/>
        <v>-46050</v>
      </c>
      <c r="V25" s="146">
        <v>0</v>
      </c>
      <c r="W25" s="147">
        <v>1</v>
      </c>
      <c r="X25" s="148">
        <f t="shared" si="4"/>
        <v>0</v>
      </c>
      <c r="Y25" s="147">
        <f>IF(OR(F25&lt;20000,YEARFRAC(Q25,O25+1,1)&lt;0.25,E25=1),0,VLOOKUP(E25,減価償却!$B$20:$R$31,MATCH('シート⑨-2'!X25,減価償却!$T$4:$T$19,-1)+1,1))</f>
        <v>0</v>
      </c>
      <c r="Z25" s="88">
        <f t="shared" si="5"/>
        <v>0</v>
      </c>
      <c r="AA25" s="88">
        <f t="shared" si="6"/>
        <v>0</v>
      </c>
    </row>
    <row r="26" spans="1:27" ht="18" customHeight="1">
      <c r="A26" s="132">
        <v>13</v>
      </c>
      <c r="B26" s="253"/>
      <c r="C26" s="98"/>
      <c r="D26" s="253"/>
      <c r="E26" s="324"/>
      <c r="F26" s="98"/>
      <c r="G26" s="98"/>
      <c r="H26" s="86">
        <f t="shared" si="7"/>
        <v>0</v>
      </c>
      <c r="I26" s="90"/>
      <c r="J26" s="91">
        <f t="shared" si="0"/>
        <v>0</v>
      </c>
      <c r="K26" s="68"/>
      <c r="L26" s="324"/>
      <c r="M26" s="42"/>
      <c r="N26" s="42"/>
      <c r="O26" s="42"/>
      <c r="P26" s="42"/>
      <c r="Q26" s="42"/>
      <c r="R26" s="145" t="e">
        <f t="shared" si="1"/>
        <v>#NUM!</v>
      </c>
      <c r="S26" s="28">
        <v>46082</v>
      </c>
      <c r="T26" s="27">
        <f t="shared" si="2"/>
        <v>31</v>
      </c>
      <c r="U26" s="146">
        <f t="shared" si="3"/>
        <v>-46050</v>
      </c>
      <c r="V26" s="146">
        <v>0</v>
      </c>
      <c r="W26" s="147">
        <v>1</v>
      </c>
      <c r="X26" s="148">
        <f t="shared" si="4"/>
        <v>0</v>
      </c>
      <c r="Y26" s="147">
        <f>IF(OR(F26&lt;20000,YEARFRAC(Q26,O26+1,1)&lt;0.25,E26=1),0,VLOOKUP(E26,減価償却!$B$20:$R$31,MATCH('シート⑨-2'!X26,減価償却!$T$4:$T$19,-1)+1,1))</f>
        <v>0</v>
      </c>
      <c r="Z26" s="88">
        <f t="shared" si="5"/>
        <v>0</v>
      </c>
      <c r="AA26" s="88">
        <f t="shared" si="6"/>
        <v>0</v>
      </c>
    </row>
    <row r="27" spans="1:27" ht="18" customHeight="1">
      <c r="A27" s="132">
        <v>14</v>
      </c>
      <c r="B27" s="253"/>
      <c r="C27" s="98"/>
      <c r="D27" s="253"/>
      <c r="E27" s="324"/>
      <c r="F27" s="98"/>
      <c r="G27" s="98"/>
      <c r="H27" s="86">
        <f t="shared" si="7"/>
        <v>0</v>
      </c>
      <c r="I27" s="90"/>
      <c r="J27" s="91">
        <f t="shared" si="0"/>
        <v>0</v>
      </c>
      <c r="K27" s="68"/>
      <c r="L27" s="324"/>
      <c r="M27" s="42"/>
      <c r="N27" s="42"/>
      <c r="O27" s="42"/>
      <c r="P27" s="42"/>
      <c r="Q27" s="42"/>
      <c r="R27" s="145" t="e">
        <f t="shared" si="1"/>
        <v>#NUM!</v>
      </c>
      <c r="S27" s="28">
        <v>46082</v>
      </c>
      <c r="T27" s="27">
        <f t="shared" si="2"/>
        <v>31</v>
      </c>
      <c r="U27" s="146">
        <f t="shared" si="3"/>
        <v>-46050</v>
      </c>
      <c r="V27" s="146">
        <v>0</v>
      </c>
      <c r="W27" s="147">
        <v>1</v>
      </c>
      <c r="X27" s="148">
        <f t="shared" si="4"/>
        <v>0</v>
      </c>
      <c r="Y27" s="147">
        <f>IF(OR(F27&lt;20000,YEARFRAC(Q27,O27+1,1)&lt;0.25,E27=1),0,VLOOKUP(E27,減価償却!$B$20:$R$31,MATCH('シート⑨-2'!X27,減価償却!$T$4:$T$19,-1)+1,1))</f>
        <v>0</v>
      </c>
      <c r="Z27" s="88">
        <f t="shared" si="5"/>
        <v>0</v>
      </c>
      <c r="AA27" s="88">
        <f t="shared" si="6"/>
        <v>0</v>
      </c>
    </row>
    <row r="28" spans="1:27" ht="18" customHeight="1">
      <c r="A28" s="132">
        <v>15</v>
      </c>
      <c r="B28" s="253"/>
      <c r="C28" s="98"/>
      <c r="D28" s="253"/>
      <c r="E28" s="324"/>
      <c r="F28" s="98"/>
      <c r="G28" s="98"/>
      <c r="H28" s="86">
        <f t="shared" si="7"/>
        <v>0</v>
      </c>
      <c r="I28" s="90"/>
      <c r="J28" s="91">
        <f t="shared" si="0"/>
        <v>0</v>
      </c>
      <c r="K28" s="68"/>
      <c r="L28" s="324"/>
      <c r="M28" s="42"/>
      <c r="N28" s="42"/>
      <c r="O28" s="42"/>
      <c r="P28" s="42"/>
      <c r="Q28" s="42"/>
      <c r="R28" s="145" t="e">
        <f t="shared" si="1"/>
        <v>#NUM!</v>
      </c>
      <c r="S28" s="28">
        <v>46082</v>
      </c>
      <c r="T28" s="27">
        <f t="shared" si="2"/>
        <v>31</v>
      </c>
      <c r="U28" s="146">
        <f t="shared" si="3"/>
        <v>-46050</v>
      </c>
      <c r="V28" s="146">
        <v>0</v>
      </c>
      <c r="W28" s="147">
        <v>1</v>
      </c>
      <c r="X28" s="148">
        <f t="shared" si="4"/>
        <v>0</v>
      </c>
      <c r="Y28" s="147">
        <f>IF(OR(F28&lt;20000,YEARFRAC(Q28,O28+1,1)&lt;0.25,E28=1),0,VLOOKUP(E28,減価償却!$B$20:$R$31,MATCH('シート⑨-2'!X28,減価償却!$T$4:$T$19,-1)+1,1))</f>
        <v>0</v>
      </c>
      <c r="Z28" s="88">
        <f t="shared" si="5"/>
        <v>0</v>
      </c>
      <c r="AA28" s="88">
        <f t="shared" si="6"/>
        <v>0</v>
      </c>
    </row>
    <row r="29" spans="1:27" ht="18" customHeight="1">
      <c r="A29" s="132">
        <v>16</v>
      </c>
      <c r="B29" s="253"/>
      <c r="C29" s="98"/>
      <c r="D29" s="253"/>
      <c r="E29" s="324"/>
      <c r="F29" s="98"/>
      <c r="G29" s="98"/>
      <c r="H29" s="86">
        <f t="shared" si="7"/>
        <v>0</v>
      </c>
      <c r="I29" s="90"/>
      <c r="J29" s="91">
        <f t="shared" si="0"/>
        <v>0</v>
      </c>
      <c r="K29" s="68"/>
      <c r="L29" s="324"/>
      <c r="M29" s="42"/>
      <c r="N29" s="42"/>
      <c r="O29" s="42"/>
      <c r="P29" s="42"/>
      <c r="Q29" s="42"/>
      <c r="R29" s="145" t="e">
        <f t="shared" si="1"/>
        <v>#NUM!</v>
      </c>
      <c r="S29" s="28">
        <v>46082</v>
      </c>
      <c r="T29" s="27">
        <f t="shared" si="2"/>
        <v>31</v>
      </c>
      <c r="U29" s="146">
        <f t="shared" si="3"/>
        <v>-46050</v>
      </c>
      <c r="V29" s="146">
        <v>0</v>
      </c>
      <c r="W29" s="147">
        <v>1</v>
      </c>
      <c r="X29" s="148">
        <f t="shared" si="4"/>
        <v>0</v>
      </c>
      <c r="Y29" s="147">
        <f>IF(OR(F29&lt;20000,YEARFRAC(Q29,O29+1,1)&lt;0.25,E29=1),0,VLOOKUP(E29,減価償却!$B$20:$R$31,MATCH('シート⑨-2'!X29,減価償却!$T$4:$T$19,-1)+1,1))</f>
        <v>0</v>
      </c>
      <c r="Z29" s="88">
        <f t="shared" si="5"/>
        <v>0</v>
      </c>
      <c r="AA29" s="88">
        <f t="shared" si="6"/>
        <v>0</v>
      </c>
    </row>
    <row r="30" spans="1:27" ht="18" customHeight="1">
      <c r="A30" s="132">
        <v>17</v>
      </c>
      <c r="B30" s="253"/>
      <c r="C30" s="98"/>
      <c r="D30" s="253"/>
      <c r="E30" s="324"/>
      <c r="F30" s="98"/>
      <c r="G30" s="98"/>
      <c r="H30" s="86"/>
      <c r="I30" s="90"/>
      <c r="J30" s="91"/>
      <c r="K30" s="68"/>
      <c r="L30" s="324"/>
      <c r="M30" s="42"/>
      <c r="N30" s="42"/>
      <c r="O30" s="42"/>
      <c r="P30" s="42"/>
      <c r="Q30" s="42"/>
      <c r="R30" s="145" t="e">
        <f t="shared" si="1"/>
        <v>#NUM!</v>
      </c>
      <c r="S30" s="28">
        <v>46082</v>
      </c>
      <c r="T30" s="27">
        <f t="shared" si="2"/>
        <v>31</v>
      </c>
      <c r="U30" s="146">
        <f t="shared" si="3"/>
        <v>-46050</v>
      </c>
      <c r="V30" s="146">
        <v>0</v>
      </c>
      <c r="W30" s="147">
        <v>1</v>
      </c>
      <c r="X30" s="148">
        <f t="shared" si="4"/>
        <v>0</v>
      </c>
      <c r="Y30" s="147">
        <f>IF(OR(F30&lt;20000,YEARFRAC(Q30,O30+1,1)&lt;0.25,E30=1),0,VLOOKUP(E30,減価償却!$B$20:$R$31,MATCH('シート⑨-2'!X30,減価償却!$T$4:$T$19,-1)+1,1))</f>
        <v>0</v>
      </c>
      <c r="Z30" s="88">
        <f t="shared" si="5"/>
        <v>0</v>
      </c>
      <c r="AA30" s="88">
        <f t="shared" si="6"/>
        <v>0</v>
      </c>
    </row>
    <row r="31" spans="1:27" ht="18" customHeight="1">
      <c r="A31" s="132">
        <v>18</v>
      </c>
      <c r="B31" s="253"/>
      <c r="C31" s="98"/>
      <c r="D31" s="253"/>
      <c r="E31" s="324"/>
      <c r="F31" s="98"/>
      <c r="G31" s="98"/>
      <c r="H31" s="86"/>
      <c r="I31" s="90"/>
      <c r="J31" s="91"/>
      <c r="K31" s="68"/>
      <c r="L31" s="324"/>
      <c r="M31" s="42"/>
      <c r="N31" s="42"/>
      <c r="O31" s="42"/>
      <c r="P31" s="42"/>
      <c r="Q31" s="42"/>
      <c r="R31" s="145" t="e">
        <f t="shared" si="1"/>
        <v>#NUM!</v>
      </c>
      <c r="S31" s="28">
        <v>46082</v>
      </c>
      <c r="T31" s="27">
        <f t="shared" si="2"/>
        <v>31</v>
      </c>
      <c r="U31" s="146">
        <f t="shared" si="3"/>
        <v>-46050</v>
      </c>
      <c r="V31" s="146">
        <v>0</v>
      </c>
      <c r="W31" s="147">
        <v>1</v>
      </c>
      <c r="X31" s="148">
        <f t="shared" si="4"/>
        <v>0</v>
      </c>
      <c r="Y31" s="147">
        <f>IF(OR(F31&lt;20000,YEARFRAC(Q31,O31+1,1)&lt;0.25,E31=1),0,VLOOKUP(E31,減価償却!$B$20:$R$31,MATCH('シート⑨-2'!X31,減価償却!$T$4:$T$19,-1)+1,1))</f>
        <v>0</v>
      </c>
      <c r="Z31" s="88">
        <f t="shared" si="5"/>
        <v>0</v>
      </c>
      <c r="AA31" s="88">
        <f t="shared" si="6"/>
        <v>0</v>
      </c>
    </row>
    <row r="32" spans="1:27" ht="18" customHeight="1">
      <c r="A32" s="132">
        <v>19</v>
      </c>
      <c r="B32" s="253"/>
      <c r="C32" s="98"/>
      <c r="D32" s="253"/>
      <c r="E32" s="324"/>
      <c r="F32" s="98"/>
      <c r="G32" s="98"/>
      <c r="H32" s="86"/>
      <c r="I32" s="90"/>
      <c r="J32" s="91"/>
      <c r="K32" s="68"/>
      <c r="L32" s="324"/>
      <c r="M32" s="42"/>
      <c r="N32" s="42"/>
      <c r="O32" s="42"/>
      <c r="P32" s="42"/>
      <c r="Q32" s="42"/>
      <c r="R32" s="145" t="e">
        <f t="shared" si="1"/>
        <v>#NUM!</v>
      </c>
      <c r="S32" s="28">
        <v>46082</v>
      </c>
      <c r="T32" s="27">
        <f t="shared" si="2"/>
        <v>31</v>
      </c>
      <c r="U32" s="146">
        <f t="shared" si="3"/>
        <v>-46050</v>
      </c>
      <c r="V32" s="146">
        <v>0</v>
      </c>
      <c r="W32" s="147">
        <v>1</v>
      </c>
      <c r="X32" s="148">
        <f t="shared" si="4"/>
        <v>0</v>
      </c>
      <c r="Y32" s="147">
        <f>IF(OR(F32&lt;20000,YEARFRAC(Q32,O32+1,1)&lt;0.25,E32=1),0,VLOOKUP(E32,減価償却!$B$20:$R$31,MATCH('シート⑨-2'!X32,減価償却!$T$4:$T$19,-1)+1,1))</f>
        <v>0</v>
      </c>
      <c r="Z32" s="88">
        <f t="shared" si="5"/>
        <v>0</v>
      </c>
      <c r="AA32" s="88">
        <f t="shared" si="6"/>
        <v>0</v>
      </c>
    </row>
    <row r="33" spans="1:27" ht="18" customHeight="1">
      <c r="A33" s="132">
        <v>20</v>
      </c>
      <c r="B33" s="253"/>
      <c r="C33" s="98"/>
      <c r="D33" s="253"/>
      <c r="E33" s="324"/>
      <c r="F33" s="98"/>
      <c r="G33" s="98"/>
      <c r="H33" s="86"/>
      <c r="I33" s="90"/>
      <c r="J33" s="91"/>
      <c r="K33" s="68"/>
      <c r="L33" s="324"/>
      <c r="M33" s="42"/>
      <c r="N33" s="42"/>
      <c r="O33" s="42"/>
      <c r="P33" s="42"/>
      <c r="Q33" s="42"/>
      <c r="R33" s="145" t="e">
        <f t="shared" si="1"/>
        <v>#NUM!</v>
      </c>
      <c r="S33" s="28">
        <v>46082</v>
      </c>
      <c r="T33" s="27">
        <f t="shared" si="2"/>
        <v>31</v>
      </c>
      <c r="U33" s="146">
        <f t="shared" si="3"/>
        <v>-46050</v>
      </c>
      <c r="V33" s="146">
        <v>0</v>
      </c>
      <c r="W33" s="147">
        <v>1</v>
      </c>
      <c r="X33" s="148">
        <f t="shared" si="4"/>
        <v>0</v>
      </c>
      <c r="Y33" s="147">
        <f>IF(OR(F33&lt;20000,YEARFRAC(Q33,O33+1,1)&lt;0.25,E33=1),0,VLOOKUP(E33,減価償却!$B$20:$R$31,MATCH('シート⑨-2'!X33,減価償却!$T$4:$T$19,-1)+1,1))</f>
        <v>0</v>
      </c>
      <c r="Z33" s="88">
        <f t="shared" si="5"/>
        <v>0</v>
      </c>
      <c r="AA33" s="88">
        <f t="shared" si="6"/>
        <v>0</v>
      </c>
    </row>
    <row r="34" spans="1:27" ht="18" customHeight="1">
      <c r="A34" s="132">
        <v>21</v>
      </c>
      <c r="B34" s="253"/>
      <c r="C34" s="98"/>
      <c r="D34" s="253"/>
      <c r="E34" s="324"/>
      <c r="F34" s="98"/>
      <c r="G34" s="98"/>
      <c r="H34" s="86"/>
      <c r="I34" s="90"/>
      <c r="J34" s="91"/>
      <c r="K34" s="68"/>
      <c r="L34" s="324"/>
      <c r="M34" s="42"/>
      <c r="N34" s="42"/>
      <c r="O34" s="42"/>
      <c r="P34" s="42"/>
      <c r="Q34" s="42"/>
      <c r="R34" s="145" t="e">
        <f t="shared" si="1"/>
        <v>#NUM!</v>
      </c>
      <c r="S34" s="28">
        <v>46082</v>
      </c>
      <c r="T34" s="27">
        <f t="shared" si="2"/>
        <v>31</v>
      </c>
      <c r="U34" s="146">
        <f t="shared" si="3"/>
        <v>-46050</v>
      </c>
      <c r="V34" s="146">
        <v>0</v>
      </c>
      <c r="W34" s="147">
        <v>1</v>
      </c>
      <c r="X34" s="148">
        <f t="shared" si="4"/>
        <v>0</v>
      </c>
      <c r="Y34" s="147">
        <f>IF(OR(F34&lt;20000,YEARFRAC(Q34,O34+1,1)&lt;0.25,E34=1),0,VLOOKUP(E34,減価償却!$B$20:$R$31,MATCH('シート⑨-2'!X34,減価償却!$T$4:$T$19,-1)+1,1))</f>
        <v>0</v>
      </c>
      <c r="Z34" s="88">
        <f t="shared" si="5"/>
        <v>0</v>
      </c>
      <c r="AA34" s="88">
        <f t="shared" si="6"/>
        <v>0</v>
      </c>
    </row>
    <row r="35" spans="1:27" ht="18" customHeight="1">
      <c r="A35" s="132">
        <v>22</v>
      </c>
      <c r="B35" s="253"/>
      <c r="C35" s="98"/>
      <c r="D35" s="253"/>
      <c r="E35" s="324"/>
      <c r="F35" s="98"/>
      <c r="G35" s="98"/>
      <c r="H35" s="86"/>
      <c r="I35" s="90"/>
      <c r="J35" s="91"/>
      <c r="K35" s="68"/>
      <c r="L35" s="324"/>
      <c r="M35" s="42"/>
      <c r="N35" s="42"/>
      <c r="O35" s="42"/>
      <c r="P35" s="42"/>
      <c r="Q35" s="42"/>
      <c r="R35" s="145" t="e">
        <f t="shared" si="1"/>
        <v>#NUM!</v>
      </c>
      <c r="S35" s="28">
        <v>46082</v>
      </c>
      <c r="T35" s="27">
        <f t="shared" si="2"/>
        <v>31</v>
      </c>
      <c r="U35" s="146">
        <f t="shared" si="3"/>
        <v>-46050</v>
      </c>
      <c r="V35" s="146">
        <v>0</v>
      </c>
      <c r="W35" s="147">
        <v>1</v>
      </c>
      <c r="X35" s="148">
        <f t="shared" si="4"/>
        <v>0</v>
      </c>
      <c r="Y35" s="147">
        <f>IF(OR(F35&lt;20000,YEARFRAC(Q35,O35+1,1)&lt;0.25,E35=1),0,VLOOKUP(E35,減価償却!$B$20:$R$31,MATCH('シート⑨-2'!X35,減価償却!$T$4:$T$19,-1)+1,1))</f>
        <v>0</v>
      </c>
      <c r="Z35" s="88">
        <f t="shared" si="5"/>
        <v>0</v>
      </c>
      <c r="AA35" s="88">
        <f t="shared" si="6"/>
        <v>0</v>
      </c>
    </row>
    <row r="36" spans="1:27" ht="18" customHeight="1">
      <c r="A36" s="132">
        <v>23</v>
      </c>
      <c r="B36" s="253"/>
      <c r="C36" s="98"/>
      <c r="D36" s="253"/>
      <c r="E36" s="324"/>
      <c r="F36" s="98"/>
      <c r="G36" s="98"/>
      <c r="H36" s="86">
        <f t="shared" si="7"/>
        <v>0</v>
      </c>
      <c r="I36" s="90"/>
      <c r="J36" s="91">
        <f t="shared" si="0"/>
        <v>0</v>
      </c>
      <c r="K36" s="68"/>
      <c r="L36" s="324"/>
      <c r="M36" s="42"/>
      <c r="N36" s="42"/>
      <c r="O36" s="42"/>
      <c r="P36" s="42"/>
      <c r="Q36" s="42"/>
      <c r="R36" s="145" t="e">
        <f t="shared" si="1"/>
        <v>#NUM!</v>
      </c>
      <c r="S36" s="28">
        <v>46082</v>
      </c>
      <c r="T36" s="27">
        <f t="shared" si="2"/>
        <v>31</v>
      </c>
      <c r="U36" s="146">
        <f t="shared" si="3"/>
        <v>-46050</v>
      </c>
      <c r="V36" s="146">
        <v>0</v>
      </c>
      <c r="W36" s="147">
        <v>1</v>
      </c>
      <c r="X36" s="148">
        <f t="shared" si="4"/>
        <v>0</v>
      </c>
      <c r="Y36" s="147">
        <f>IF(OR(F36&lt;20000,YEARFRAC(Q36,O36+1,1)&lt;0.25,E36=1),0,VLOOKUP(E36,減価償却!$B$20:$R$31,MATCH('シート⑨-2'!X36,減価償却!$T$4:$T$19,-1)+1,1))</f>
        <v>0</v>
      </c>
      <c r="Z36" s="88">
        <f t="shared" si="5"/>
        <v>0</v>
      </c>
      <c r="AA36" s="88">
        <f t="shared" si="6"/>
        <v>0</v>
      </c>
    </row>
    <row r="37" spans="1:27" ht="18" customHeight="1">
      <c r="A37" s="132">
        <v>24</v>
      </c>
      <c r="B37" s="253"/>
      <c r="C37" s="98"/>
      <c r="D37" s="253"/>
      <c r="E37" s="324"/>
      <c r="F37" s="98"/>
      <c r="G37" s="98"/>
      <c r="H37" s="86">
        <f t="shared" si="7"/>
        <v>0</v>
      </c>
      <c r="I37" s="90"/>
      <c r="J37" s="91">
        <f t="shared" si="0"/>
        <v>0</v>
      </c>
      <c r="K37" s="68"/>
      <c r="L37" s="324"/>
      <c r="M37" s="42"/>
      <c r="N37" s="42"/>
      <c r="O37" s="42"/>
      <c r="P37" s="42"/>
      <c r="Q37" s="42"/>
      <c r="R37" s="145" t="e">
        <f t="shared" si="1"/>
        <v>#NUM!</v>
      </c>
      <c r="S37" s="28">
        <v>46082</v>
      </c>
      <c r="T37" s="27">
        <f t="shared" si="2"/>
        <v>31</v>
      </c>
      <c r="U37" s="146">
        <f t="shared" si="3"/>
        <v>-46050</v>
      </c>
      <c r="V37" s="146">
        <v>0</v>
      </c>
      <c r="W37" s="147">
        <v>1</v>
      </c>
      <c r="X37" s="148">
        <f t="shared" si="4"/>
        <v>0</v>
      </c>
      <c r="Y37" s="147">
        <f>IF(OR(F37&lt;20000,YEARFRAC(Q37,O37+1,1)&lt;0.25,E37=1),0,VLOOKUP(E37,減価償却!$B$20:$R$31,MATCH('シート⑨-2'!X37,減価償却!$T$4:$T$19,-1)+1,1))</f>
        <v>0</v>
      </c>
      <c r="Z37" s="88">
        <f t="shared" si="5"/>
        <v>0</v>
      </c>
      <c r="AA37" s="88">
        <f t="shared" si="6"/>
        <v>0</v>
      </c>
    </row>
    <row r="38" spans="1:27" ht="18" customHeight="1">
      <c r="A38" s="132">
        <v>25</v>
      </c>
      <c r="B38" s="253"/>
      <c r="C38" s="98"/>
      <c r="D38" s="253"/>
      <c r="E38" s="324"/>
      <c r="F38" s="98"/>
      <c r="G38" s="98"/>
      <c r="H38" s="86">
        <f t="shared" si="7"/>
        <v>0</v>
      </c>
      <c r="I38" s="90"/>
      <c r="J38" s="91">
        <f t="shared" si="0"/>
        <v>0</v>
      </c>
      <c r="K38" s="68"/>
      <c r="L38" s="324"/>
      <c r="M38" s="42"/>
      <c r="N38" s="42"/>
      <c r="O38" s="42"/>
      <c r="P38" s="42"/>
      <c r="Q38" s="42"/>
      <c r="R38" s="145" t="e">
        <f t="shared" si="1"/>
        <v>#NUM!</v>
      </c>
      <c r="S38" s="28">
        <v>46082</v>
      </c>
      <c r="T38" s="27">
        <f t="shared" si="2"/>
        <v>31</v>
      </c>
      <c r="U38" s="146">
        <f t="shared" si="3"/>
        <v>-46050</v>
      </c>
      <c r="V38" s="146">
        <v>0</v>
      </c>
      <c r="W38" s="147">
        <v>1</v>
      </c>
      <c r="X38" s="148">
        <f t="shared" si="4"/>
        <v>0</v>
      </c>
      <c r="Y38" s="147">
        <f>IF(OR(F38&lt;20000,YEARFRAC(Q38,O38+1,1)&lt;0.25,E38=1),0,VLOOKUP(E38,減価償却!$B$20:$R$31,MATCH('シート⑨-2'!X38,減価償却!$T$4:$T$19,-1)+1,1))</f>
        <v>0</v>
      </c>
      <c r="Z38" s="88">
        <f t="shared" si="5"/>
        <v>0</v>
      </c>
      <c r="AA38" s="88">
        <f t="shared" si="6"/>
        <v>0</v>
      </c>
    </row>
    <row r="39" spans="1:27" ht="18" customHeight="1">
      <c r="A39" s="132">
        <v>26</v>
      </c>
      <c r="B39" s="253"/>
      <c r="C39" s="98"/>
      <c r="D39" s="253"/>
      <c r="E39" s="324"/>
      <c r="F39" s="98"/>
      <c r="G39" s="98"/>
      <c r="H39" s="86">
        <f t="shared" si="7"/>
        <v>0</v>
      </c>
      <c r="I39" s="90"/>
      <c r="J39" s="91">
        <f t="shared" si="0"/>
        <v>0</v>
      </c>
      <c r="K39" s="68"/>
      <c r="L39" s="324"/>
      <c r="M39" s="42"/>
      <c r="N39" s="42"/>
      <c r="O39" s="42"/>
      <c r="P39" s="42"/>
      <c r="Q39" s="42"/>
      <c r="R39" s="145" t="e">
        <f t="shared" si="1"/>
        <v>#NUM!</v>
      </c>
      <c r="S39" s="28">
        <v>46082</v>
      </c>
      <c r="T39" s="27">
        <f t="shared" si="2"/>
        <v>31</v>
      </c>
      <c r="U39" s="146">
        <f t="shared" si="3"/>
        <v>-46050</v>
      </c>
      <c r="V39" s="146">
        <v>0</v>
      </c>
      <c r="W39" s="147">
        <v>1</v>
      </c>
      <c r="X39" s="148">
        <f t="shared" si="4"/>
        <v>0</v>
      </c>
      <c r="Y39" s="147">
        <f>IF(OR(F39&lt;20000,YEARFRAC(Q39,O39+1,1)&lt;0.25,E39=1),0,VLOOKUP(E39,減価償却!$B$20:$R$31,MATCH('シート⑨-2'!X39,減価償却!$T$4:$T$19,-1)+1,1))</f>
        <v>0</v>
      </c>
      <c r="Z39" s="88">
        <f t="shared" si="5"/>
        <v>0</v>
      </c>
      <c r="AA39" s="88">
        <f t="shared" si="6"/>
        <v>0</v>
      </c>
    </row>
    <row r="40" spans="1:27" ht="18" customHeight="1">
      <c r="A40" s="132">
        <v>27</v>
      </c>
      <c r="B40" s="253"/>
      <c r="C40" s="98"/>
      <c r="D40" s="253"/>
      <c r="E40" s="324"/>
      <c r="F40" s="98"/>
      <c r="G40" s="98"/>
      <c r="H40" s="86">
        <f t="shared" si="7"/>
        <v>0</v>
      </c>
      <c r="I40" s="90"/>
      <c r="J40" s="91">
        <f t="shared" si="0"/>
        <v>0</v>
      </c>
      <c r="K40" s="68"/>
      <c r="L40" s="324"/>
      <c r="M40" s="42"/>
      <c r="N40" s="42"/>
      <c r="O40" s="42"/>
      <c r="P40" s="42"/>
      <c r="Q40" s="42"/>
      <c r="R40" s="145" t="e">
        <f t="shared" si="1"/>
        <v>#NUM!</v>
      </c>
      <c r="S40" s="28">
        <v>46082</v>
      </c>
      <c r="T40" s="27">
        <f t="shared" si="2"/>
        <v>31</v>
      </c>
      <c r="U40" s="146">
        <f t="shared" si="3"/>
        <v>-46050</v>
      </c>
      <c r="V40" s="146">
        <v>0</v>
      </c>
      <c r="W40" s="147">
        <v>1</v>
      </c>
      <c r="X40" s="148">
        <f t="shared" si="4"/>
        <v>0</v>
      </c>
      <c r="Y40" s="147">
        <f>IF(OR(F40&lt;20000,YEARFRAC(Q40,O40+1,1)&lt;0.25,E40=1),0,VLOOKUP(E40,減価償却!$B$20:$R$31,MATCH('シート⑨-2'!X40,減価償却!$T$4:$T$19,-1)+1,1))</f>
        <v>0</v>
      </c>
      <c r="Z40" s="88">
        <f t="shared" si="5"/>
        <v>0</v>
      </c>
      <c r="AA40" s="88">
        <f t="shared" si="6"/>
        <v>0</v>
      </c>
    </row>
    <row r="41" spans="1:27" ht="18" customHeight="1">
      <c r="A41" s="132">
        <v>28</v>
      </c>
      <c r="B41" s="253"/>
      <c r="C41" s="98"/>
      <c r="D41" s="253"/>
      <c r="E41" s="324"/>
      <c r="F41" s="98"/>
      <c r="G41" s="98"/>
      <c r="H41" s="86">
        <f t="shared" si="7"/>
        <v>0</v>
      </c>
      <c r="I41" s="90"/>
      <c r="J41" s="91">
        <f t="shared" si="0"/>
        <v>0</v>
      </c>
      <c r="K41" s="68"/>
      <c r="L41" s="324"/>
      <c r="M41" s="42"/>
      <c r="N41" s="42"/>
      <c r="O41" s="42"/>
      <c r="P41" s="42"/>
      <c r="Q41" s="42"/>
      <c r="R41" s="145" t="e">
        <f t="shared" si="1"/>
        <v>#NUM!</v>
      </c>
      <c r="S41" s="28">
        <v>46082</v>
      </c>
      <c r="T41" s="27">
        <f t="shared" si="2"/>
        <v>31</v>
      </c>
      <c r="U41" s="146">
        <f t="shared" si="3"/>
        <v>-46050</v>
      </c>
      <c r="V41" s="146">
        <v>0</v>
      </c>
      <c r="W41" s="147">
        <v>1</v>
      </c>
      <c r="X41" s="148">
        <f t="shared" si="4"/>
        <v>0</v>
      </c>
      <c r="Y41" s="147">
        <f>IF(OR(F41&lt;20000,YEARFRAC(Q41,O41+1,1)&lt;0.25,E41=1),0,VLOOKUP(E41,減価償却!$B$20:$R$31,MATCH('シート⑨-2'!X41,減価償却!$T$4:$T$19,-1)+1,1))</f>
        <v>0</v>
      </c>
      <c r="Z41" s="88">
        <f t="shared" si="5"/>
        <v>0</v>
      </c>
      <c r="AA41" s="88">
        <f t="shared" si="6"/>
        <v>0</v>
      </c>
    </row>
    <row r="42" spans="1:27" ht="18" customHeight="1">
      <c r="A42" s="132">
        <v>29</v>
      </c>
      <c r="B42" s="253"/>
      <c r="C42" s="98"/>
      <c r="D42" s="253"/>
      <c r="E42" s="324"/>
      <c r="F42" s="98"/>
      <c r="G42" s="98"/>
      <c r="H42" s="86">
        <f t="shared" si="7"/>
        <v>0</v>
      </c>
      <c r="I42" s="90"/>
      <c r="J42" s="91">
        <f t="shared" si="0"/>
        <v>0</v>
      </c>
      <c r="K42" s="68"/>
      <c r="L42" s="324"/>
      <c r="M42" s="42"/>
      <c r="N42" s="42"/>
      <c r="O42" s="42"/>
      <c r="P42" s="42"/>
      <c r="Q42" s="42"/>
      <c r="R42" s="145" t="e">
        <f t="shared" si="1"/>
        <v>#NUM!</v>
      </c>
      <c r="S42" s="28">
        <v>46082</v>
      </c>
      <c r="T42" s="27">
        <f t="shared" si="2"/>
        <v>31</v>
      </c>
      <c r="U42" s="146">
        <f t="shared" si="3"/>
        <v>-46050</v>
      </c>
      <c r="V42" s="146">
        <v>0</v>
      </c>
      <c r="W42" s="147">
        <v>1</v>
      </c>
      <c r="X42" s="148">
        <f t="shared" si="4"/>
        <v>0</v>
      </c>
      <c r="Y42" s="147">
        <f>IF(OR(F42&lt;20000,YEARFRAC(Q42,O42+1,1)&lt;0.25,E42=1),0,VLOOKUP(E42,減価償却!$B$20:$R$31,MATCH('シート⑨-2'!X42,減価償却!$T$4:$T$19,-1)+1,1))</f>
        <v>0</v>
      </c>
      <c r="Z42" s="88">
        <f t="shared" si="5"/>
        <v>0</v>
      </c>
      <c r="AA42" s="88">
        <f t="shared" si="6"/>
        <v>0</v>
      </c>
    </row>
    <row r="43" spans="1:27" ht="18" customHeight="1">
      <c r="A43" s="132">
        <v>30</v>
      </c>
      <c r="B43" s="253"/>
      <c r="C43" s="98"/>
      <c r="D43" s="253"/>
      <c r="E43" s="324"/>
      <c r="F43" s="98"/>
      <c r="G43" s="98"/>
      <c r="H43" s="86">
        <f t="shared" si="7"/>
        <v>0</v>
      </c>
      <c r="I43" s="90"/>
      <c r="J43" s="91">
        <f t="shared" si="0"/>
        <v>0</v>
      </c>
      <c r="K43" s="68"/>
      <c r="L43" s="324"/>
      <c r="M43" s="42"/>
      <c r="N43" s="42"/>
      <c r="O43" s="42"/>
      <c r="P43" s="42"/>
      <c r="Q43" s="42"/>
      <c r="R43" s="145" t="e">
        <f t="shared" si="1"/>
        <v>#NUM!</v>
      </c>
      <c r="S43" s="28">
        <v>46082</v>
      </c>
      <c r="T43" s="27">
        <f t="shared" si="2"/>
        <v>31</v>
      </c>
      <c r="U43" s="146">
        <f t="shared" si="3"/>
        <v>-46050</v>
      </c>
      <c r="V43" s="146">
        <v>0</v>
      </c>
      <c r="W43" s="147">
        <v>1</v>
      </c>
      <c r="X43" s="148">
        <f t="shared" si="4"/>
        <v>0</v>
      </c>
      <c r="Y43" s="147">
        <f>IF(OR(F43&lt;20000,YEARFRAC(Q43,O43+1,1)&lt;0.25,E43=1),0,VLOOKUP(E43,減価償却!$B$20:$R$31,MATCH('シート⑨-2'!X43,減価償却!$T$4:$T$19,-1)+1,1))</f>
        <v>0</v>
      </c>
      <c r="Z43" s="88">
        <f t="shared" si="5"/>
        <v>0</v>
      </c>
      <c r="AA43" s="88">
        <f t="shared" si="6"/>
        <v>0</v>
      </c>
    </row>
    <row r="44" spans="1:27" ht="18" customHeight="1">
      <c r="A44" s="132">
        <v>31</v>
      </c>
      <c r="B44" s="253"/>
      <c r="C44" s="98"/>
      <c r="D44" s="253"/>
      <c r="E44" s="324"/>
      <c r="F44" s="98"/>
      <c r="G44" s="98"/>
      <c r="H44" s="86">
        <f t="shared" si="7"/>
        <v>0</v>
      </c>
      <c r="I44" s="90"/>
      <c r="J44" s="91">
        <f t="shared" si="0"/>
        <v>0</v>
      </c>
      <c r="K44" s="68"/>
      <c r="L44" s="324"/>
      <c r="M44" s="42"/>
      <c r="N44" s="42"/>
      <c r="O44" s="42"/>
      <c r="P44" s="42"/>
      <c r="Q44" s="42"/>
      <c r="R44" s="145" t="e">
        <f t="shared" si="1"/>
        <v>#NUM!</v>
      </c>
      <c r="S44" s="28">
        <v>46082</v>
      </c>
      <c r="T44" s="27">
        <f t="shared" si="2"/>
        <v>31</v>
      </c>
      <c r="U44" s="146">
        <f t="shared" si="3"/>
        <v>-46050</v>
      </c>
      <c r="V44" s="146">
        <v>0</v>
      </c>
      <c r="W44" s="147">
        <v>1</v>
      </c>
      <c r="X44" s="148">
        <f t="shared" si="4"/>
        <v>0</v>
      </c>
      <c r="Y44" s="147">
        <f>IF(OR(F44&lt;20000,YEARFRAC(Q44,O44+1,1)&lt;0.25,E44=1),0,VLOOKUP(E44,減価償却!$B$20:$R$31,MATCH('シート⑨-2'!X44,減価償却!$T$4:$T$19,-1)+1,1))</f>
        <v>0</v>
      </c>
      <c r="Z44" s="88">
        <f t="shared" si="5"/>
        <v>0</v>
      </c>
      <c r="AA44" s="88">
        <f t="shared" si="6"/>
        <v>0</v>
      </c>
    </row>
    <row r="45" spans="1:27" ht="18" customHeight="1">
      <c r="A45" s="132">
        <v>32</v>
      </c>
      <c r="B45" s="253"/>
      <c r="C45" s="98"/>
      <c r="D45" s="253"/>
      <c r="E45" s="324"/>
      <c r="F45" s="98"/>
      <c r="G45" s="98"/>
      <c r="H45" s="86">
        <f t="shared" si="7"/>
        <v>0</v>
      </c>
      <c r="I45" s="90"/>
      <c r="J45" s="91">
        <f t="shared" si="0"/>
        <v>0</v>
      </c>
      <c r="K45" s="68"/>
      <c r="L45" s="324"/>
      <c r="M45" s="42"/>
      <c r="N45" s="42"/>
      <c r="O45" s="42"/>
      <c r="P45" s="42"/>
      <c r="Q45" s="42"/>
      <c r="R45" s="145" t="e">
        <f t="shared" si="1"/>
        <v>#NUM!</v>
      </c>
      <c r="S45" s="28">
        <v>46082</v>
      </c>
      <c r="T45" s="27">
        <f t="shared" si="2"/>
        <v>31</v>
      </c>
      <c r="U45" s="146">
        <f t="shared" si="3"/>
        <v>-46050</v>
      </c>
      <c r="V45" s="146">
        <v>0</v>
      </c>
      <c r="W45" s="147">
        <v>1</v>
      </c>
      <c r="X45" s="148">
        <f t="shared" si="4"/>
        <v>0</v>
      </c>
      <c r="Y45" s="147">
        <f>IF(OR(F45&lt;20000,YEARFRAC(Q45,O45+1,1)&lt;0.25,E45=1),0,VLOOKUP(E45,減価償却!$B$20:$R$31,MATCH('シート⑨-2'!X45,減価償却!$T$4:$T$19,-1)+1,1))</f>
        <v>0</v>
      </c>
      <c r="Z45" s="88">
        <f t="shared" si="5"/>
        <v>0</v>
      </c>
      <c r="AA45" s="88">
        <f t="shared" si="6"/>
        <v>0</v>
      </c>
    </row>
    <row r="46" spans="1:27" ht="18" customHeight="1">
      <c r="A46" s="132">
        <v>33</v>
      </c>
      <c r="B46" s="253"/>
      <c r="C46" s="98"/>
      <c r="D46" s="253"/>
      <c r="E46" s="324"/>
      <c r="F46" s="98"/>
      <c r="G46" s="98"/>
      <c r="H46" s="86">
        <f t="shared" si="7"/>
        <v>0</v>
      </c>
      <c r="I46" s="90"/>
      <c r="J46" s="91">
        <f t="shared" si="0"/>
        <v>0</v>
      </c>
      <c r="K46" s="68"/>
      <c r="L46" s="324"/>
      <c r="M46" s="42"/>
      <c r="N46" s="42"/>
      <c r="O46" s="42"/>
      <c r="P46" s="42"/>
      <c r="Q46" s="42"/>
      <c r="R46" s="145" t="e">
        <f t="shared" si="1"/>
        <v>#NUM!</v>
      </c>
      <c r="S46" s="28">
        <v>46082</v>
      </c>
      <c r="T46" s="27">
        <f t="shared" si="2"/>
        <v>31</v>
      </c>
      <c r="U46" s="146">
        <f t="shared" si="3"/>
        <v>-46050</v>
      </c>
      <c r="V46" s="146">
        <v>0</v>
      </c>
      <c r="W46" s="147">
        <v>1</v>
      </c>
      <c r="X46" s="148">
        <f t="shared" si="4"/>
        <v>0</v>
      </c>
      <c r="Y46" s="147">
        <f>IF(OR(F46&lt;20000,YEARFRAC(Q46,O46+1,1)&lt;0.25,E46=1),0,VLOOKUP(E46,減価償却!$B$20:$R$31,MATCH('シート⑨-2'!X46,減価償却!$T$4:$T$19,-1)+1,1))</f>
        <v>0</v>
      </c>
      <c r="Z46" s="88">
        <f t="shared" si="5"/>
        <v>0</v>
      </c>
      <c r="AA46" s="88">
        <f t="shared" si="6"/>
        <v>0</v>
      </c>
    </row>
    <row r="47" spans="1:27" ht="18" customHeight="1">
      <c r="A47" s="132">
        <v>34</v>
      </c>
      <c r="B47" s="253"/>
      <c r="C47" s="98"/>
      <c r="D47" s="253"/>
      <c r="E47" s="324"/>
      <c r="F47" s="98"/>
      <c r="G47" s="98"/>
      <c r="H47" s="86">
        <f t="shared" si="7"/>
        <v>0</v>
      </c>
      <c r="I47" s="90"/>
      <c r="J47" s="91">
        <f t="shared" si="0"/>
        <v>0</v>
      </c>
      <c r="K47" s="68"/>
      <c r="L47" s="324"/>
      <c r="M47" s="42"/>
      <c r="N47" s="42"/>
      <c r="O47" s="42"/>
      <c r="P47" s="42"/>
      <c r="Q47" s="42"/>
      <c r="R47" s="145" t="e">
        <f t="shared" si="1"/>
        <v>#NUM!</v>
      </c>
      <c r="S47" s="28">
        <v>46082</v>
      </c>
      <c r="T47" s="27">
        <f t="shared" si="2"/>
        <v>31</v>
      </c>
      <c r="U47" s="146">
        <f t="shared" si="3"/>
        <v>-46050</v>
      </c>
      <c r="V47" s="146">
        <v>0</v>
      </c>
      <c r="W47" s="147">
        <v>1</v>
      </c>
      <c r="X47" s="148">
        <f t="shared" si="4"/>
        <v>0</v>
      </c>
      <c r="Y47" s="147">
        <f>IF(OR(F47&lt;20000,YEARFRAC(Q47,O47+1,1)&lt;0.25,E47=1),0,VLOOKUP(E47,減価償却!$B$20:$R$31,MATCH('シート⑨-2'!X47,減価償却!$T$4:$T$19,-1)+1,1))</f>
        <v>0</v>
      </c>
      <c r="Z47" s="88">
        <f t="shared" si="5"/>
        <v>0</v>
      </c>
      <c r="AA47" s="88">
        <f t="shared" si="6"/>
        <v>0</v>
      </c>
    </row>
    <row r="48" spans="1:27" ht="18" customHeight="1">
      <c r="A48" s="132"/>
      <c r="B48" s="93"/>
      <c r="C48" s="9"/>
      <c r="D48" s="9"/>
      <c r="E48" s="9"/>
      <c r="F48" s="9"/>
      <c r="G48" s="9"/>
      <c r="H48" s="9"/>
      <c r="I48" s="9"/>
      <c r="J48" s="9"/>
      <c r="K48" s="9"/>
      <c r="L48" s="9"/>
      <c r="M48" s="9"/>
      <c r="N48" s="9"/>
      <c r="O48" s="9"/>
      <c r="P48" s="9"/>
      <c r="Q48" s="95" t="s">
        <v>1</v>
      </c>
      <c r="R48" s="9"/>
      <c r="S48" s="9"/>
      <c r="T48" s="9"/>
      <c r="U48" s="9"/>
      <c r="V48" s="9"/>
      <c r="W48" s="9"/>
      <c r="X48" s="9"/>
      <c r="Y48" s="94"/>
      <c r="Z48" s="88">
        <f>SUM(Z14:Z47)</f>
        <v>0</v>
      </c>
      <c r="AA48" s="88">
        <f>SUM(AA14:AA47)</f>
        <v>0</v>
      </c>
    </row>
    <row r="49" spans="2:27" ht="18" customHeight="1">
      <c r="B49" s="26"/>
      <c r="C49" s="26"/>
      <c r="D49" s="26"/>
      <c r="E49" s="26"/>
      <c r="F49" s="26"/>
      <c r="G49" s="26"/>
      <c r="H49" s="26"/>
      <c r="I49" s="26"/>
      <c r="J49" s="26"/>
      <c r="K49" s="26"/>
      <c r="L49" s="26"/>
      <c r="M49" s="26"/>
      <c r="N49" s="26"/>
      <c r="O49" s="26"/>
      <c r="P49" s="26"/>
      <c r="Q49" s="26"/>
      <c r="R49" s="26"/>
      <c r="S49" s="26"/>
      <c r="T49" s="26"/>
      <c r="U49" s="26"/>
      <c r="V49" s="26"/>
      <c r="W49" s="26"/>
      <c r="X49" s="26"/>
      <c r="Y49" s="26"/>
      <c r="Z49" s="74"/>
      <c r="AA49" s="74"/>
    </row>
  </sheetData>
  <sheetProtection password="EADB" sheet="1" selectLockedCells="1"/>
  <mergeCells count="31">
    <mergeCell ref="H12:H13"/>
    <mergeCell ref="A12:A13"/>
    <mergeCell ref="B12:B13"/>
    <mergeCell ref="C12:C13"/>
    <mergeCell ref="B3:C3"/>
    <mergeCell ref="B4:C4"/>
    <mergeCell ref="B5:C5"/>
    <mergeCell ref="E12:E13"/>
    <mergeCell ref="F12:F13"/>
    <mergeCell ref="D3:F3"/>
    <mergeCell ref="D4:F4"/>
    <mergeCell ref="D5:F5"/>
    <mergeCell ref="D6:F6"/>
    <mergeCell ref="D7:F7"/>
    <mergeCell ref="D9:E9"/>
    <mergeCell ref="Z12:Z13"/>
    <mergeCell ref="AA12:AA13"/>
    <mergeCell ref="B8:C9"/>
    <mergeCell ref="B6:C7"/>
    <mergeCell ref="D8:E8"/>
    <mergeCell ref="S12:T12"/>
    <mergeCell ref="V12:W12"/>
    <mergeCell ref="X12:Y12"/>
    <mergeCell ref="I12:I13"/>
    <mergeCell ref="J12:J13"/>
    <mergeCell ref="K12:L12"/>
    <mergeCell ref="M12:M13"/>
    <mergeCell ref="N12:O12"/>
    <mergeCell ref="P12:Q12"/>
    <mergeCell ref="D12:D13"/>
    <mergeCell ref="G12:G13"/>
  </mergeCells>
  <phoneticPr fontId="4"/>
  <conditionalFormatting sqref="B14:B47 I14:I47 K14:Q47 D14:G47">
    <cfRule type="expression" dxfId="8" priority="14">
      <formula>B14&lt;&gt;""</formula>
    </cfRule>
  </conditionalFormatting>
  <conditionalFormatting sqref="N14:O47">
    <cfRule type="expression" dxfId="7" priority="13">
      <formula>AND($O14&lt;&gt;"",$N14&lt;&gt;"",$O14-$N14&lt;0)</formula>
    </cfRule>
  </conditionalFormatting>
  <conditionalFormatting sqref="P14:Q47">
    <cfRule type="expression" dxfId="6" priority="12">
      <formula>AND($Q14&lt;&gt;"",$P14&lt;&gt;"",$Q14-$P14&lt;0)</formula>
    </cfRule>
  </conditionalFormatting>
  <conditionalFormatting sqref="D9">
    <cfRule type="expression" dxfId="5" priority="4">
      <formula>D9&lt;&gt;""</formula>
    </cfRule>
  </conditionalFormatting>
  <conditionalFormatting sqref="D8">
    <cfRule type="expression" dxfId="4" priority="5">
      <formula>D8&lt;&gt;""</formula>
    </cfRule>
  </conditionalFormatting>
  <conditionalFormatting sqref="P14:Q17">
    <cfRule type="expression" dxfId="3" priority="6">
      <formula>AND($O14&lt;&gt;"",$N14&lt;&gt;"",$O14-$N14&lt;0)</formula>
    </cfRule>
  </conditionalFormatting>
  <conditionalFormatting sqref="F9">
    <cfRule type="expression" dxfId="2" priority="3">
      <formula>F9&lt;&gt;""</formula>
    </cfRule>
  </conditionalFormatting>
  <conditionalFormatting sqref="C14:C47">
    <cfRule type="expression" dxfId="1" priority="2">
      <formula>C14&lt;&gt;""</formula>
    </cfRule>
  </conditionalFormatting>
  <conditionalFormatting sqref="M14:Q47">
    <cfRule type="expression" dxfId="0" priority="151">
      <formula>AND(M14&lt;&gt;"",M14-$D$7&lt;0)</formula>
    </cfRule>
  </conditionalFormatting>
  <dataValidations count="3">
    <dataValidation type="list" allowBlank="1" showInputMessage="1" showErrorMessage="1" sqref="D14:D47">
      <formula1>"購入,サブスク,リース,レンタル"</formula1>
    </dataValidation>
    <dataValidation type="list" allowBlank="1" showInputMessage="1" showErrorMessage="1" sqref="B14:B47">
      <formula1>"新規,変更,申請済"</formula1>
    </dataValidation>
    <dataValidation type="date" operator="greaterThanOrEqual" allowBlank="1" showInputMessage="1" showErrorMessage="1" error="日付を入力して下さい。_x000a_&quot;2023/1/1&quot;の様にご入力下さい。_x000a_" sqref="M14:R47">
      <formula1>1</formula1>
    </dataValidation>
  </dataValidations>
  <pageMargins left="0.51181102362204722" right="0.31496062992125984" top="0.55118110236220474" bottom="0.55118110236220474" header="0.31496062992125984" footer="0.31496062992125984"/>
  <pageSetup paperSize="8" scale="61" orientation="landscape" r:id="rId1"/>
  <headerFooter>
    <oddHeader>&amp;C&amp;F</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減価償却!$B$5:$B$16</xm:f>
          </x14:formula1>
          <xm:sqref>E14:E47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15"/>
  <sheetViews>
    <sheetView zoomScaleNormal="100" workbookViewId="0">
      <selection activeCell="C10" sqref="C10"/>
    </sheetView>
  </sheetViews>
  <sheetFormatPr defaultColWidth="9" defaultRowHeight="18.75"/>
  <cols>
    <col min="1" max="1" width="1.625" style="353" customWidth="1"/>
    <col min="2" max="2" width="23.5" style="353" bestFit="1" customWidth="1"/>
    <col min="3" max="5" width="10.25" style="353" bestFit="1" customWidth="1"/>
    <col min="6" max="9" width="9" style="353"/>
    <col min="10" max="10" width="9.375" style="353" bestFit="1" customWidth="1"/>
    <col min="11" max="11" width="9" style="353"/>
    <col min="12" max="12" width="9.375" style="353" bestFit="1" customWidth="1"/>
    <col min="13" max="16384" width="9" style="353"/>
  </cols>
  <sheetData>
    <row r="3" spans="2:22" ht="24">
      <c r="B3" s="352" t="s">
        <v>1151</v>
      </c>
    </row>
    <row r="4" spans="2:22">
      <c r="B4" s="525" t="s">
        <v>1152</v>
      </c>
      <c r="C4" s="528" t="s">
        <v>1120</v>
      </c>
      <c r="D4" s="529"/>
      <c r="E4" s="529"/>
      <c r="F4" s="529"/>
      <c r="G4" s="529"/>
      <c r="H4" s="529"/>
      <c r="I4" s="529"/>
      <c r="J4" s="529"/>
      <c r="K4" s="529"/>
      <c r="L4" s="529"/>
      <c r="M4" s="529"/>
      <c r="N4" s="529"/>
      <c r="O4" s="529"/>
      <c r="P4" s="529"/>
      <c r="Q4" s="529"/>
      <c r="R4" s="529"/>
      <c r="S4" s="529"/>
      <c r="T4" s="529"/>
      <c r="U4" s="529"/>
      <c r="V4" s="530"/>
    </row>
    <row r="5" spans="2:22">
      <c r="B5" s="526"/>
      <c r="C5" s="531" t="s">
        <v>1121</v>
      </c>
      <c r="D5" s="532"/>
      <c r="E5" s="532"/>
      <c r="F5" s="532"/>
      <c r="G5" s="532"/>
      <c r="H5" s="532"/>
      <c r="I5" s="532"/>
      <c r="J5" s="532"/>
      <c r="K5" s="532"/>
      <c r="L5" s="532"/>
      <c r="M5" s="532"/>
      <c r="N5" s="532"/>
      <c r="O5" s="532"/>
      <c r="P5" s="532"/>
      <c r="Q5" s="533"/>
      <c r="R5" s="531" t="s">
        <v>1122</v>
      </c>
      <c r="S5" s="532"/>
      <c r="T5" s="532"/>
      <c r="U5" s="533"/>
      <c r="V5" s="534" t="s">
        <v>1123</v>
      </c>
    </row>
    <row r="6" spans="2:22">
      <c r="B6" s="526"/>
      <c r="C6" s="531" t="s">
        <v>1124</v>
      </c>
      <c r="D6" s="532"/>
      <c r="E6" s="532"/>
      <c r="F6" s="532"/>
      <c r="G6" s="532"/>
      <c r="H6" s="532"/>
      <c r="I6" s="532"/>
      <c r="J6" s="532"/>
      <c r="K6" s="532"/>
      <c r="L6" s="532"/>
      <c r="M6" s="532"/>
      <c r="N6" s="532"/>
      <c r="O6" s="532"/>
      <c r="P6" s="533"/>
      <c r="Q6" s="354" t="s">
        <v>1125</v>
      </c>
      <c r="R6" s="536" t="s">
        <v>1126</v>
      </c>
      <c r="S6" s="537"/>
      <c r="T6" s="538"/>
      <c r="U6" s="354" t="s">
        <v>1125</v>
      </c>
      <c r="V6" s="535"/>
    </row>
    <row r="7" spans="2:22">
      <c r="B7" s="526"/>
      <c r="C7" s="520" t="s">
        <v>1127</v>
      </c>
      <c r="D7" s="520" t="s">
        <v>1128</v>
      </c>
      <c r="E7" s="520" t="s">
        <v>1129</v>
      </c>
      <c r="F7" s="520" t="s">
        <v>1130</v>
      </c>
      <c r="G7" s="520" t="s">
        <v>1131</v>
      </c>
      <c r="H7" s="520" t="s">
        <v>1132</v>
      </c>
      <c r="I7" s="522" t="s">
        <v>1133</v>
      </c>
      <c r="J7" s="523"/>
      <c r="K7" s="523"/>
      <c r="L7" s="523"/>
      <c r="M7" s="524"/>
      <c r="N7" s="517" t="s">
        <v>1134</v>
      </c>
      <c r="O7" s="517" t="s">
        <v>1135</v>
      </c>
      <c r="P7" s="518" t="s">
        <v>1136</v>
      </c>
      <c r="Q7" s="518" t="s">
        <v>1137</v>
      </c>
      <c r="R7" s="515" t="s">
        <v>1138</v>
      </c>
      <c r="S7" s="515" t="s">
        <v>1139</v>
      </c>
      <c r="T7" s="517" t="s">
        <v>1136</v>
      </c>
      <c r="U7" s="518" t="s">
        <v>1140</v>
      </c>
      <c r="V7" s="535"/>
    </row>
    <row r="8" spans="2:22">
      <c r="B8" s="526"/>
      <c r="C8" s="520"/>
      <c r="D8" s="520"/>
      <c r="E8" s="520"/>
      <c r="F8" s="520"/>
      <c r="G8" s="520"/>
      <c r="H8" s="520"/>
      <c r="I8" s="522" t="s">
        <v>1141</v>
      </c>
      <c r="J8" s="523"/>
      <c r="K8" s="523"/>
      <c r="L8" s="524"/>
      <c r="M8" s="539" t="s">
        <v>1142</v>
      </c>
      <c r="N8" s="517"/>
      <c r="O8" s="517"/>
      <c r="P8" s="519"/>
      <c r="Q8" s="519"/>
      <c r="R8" s="515"/>
      <c r="S8" s="515"/>
      <c r="T8" s="517"/>
      <c r="U8" s="519"/>
      <c r="V8" s="535"/>
    </row>
    <row r="9" spans="2:22" ht="82.5">
      <c r="B9" s="527"/>
      <c r="C9" s="521"/>
      <c r="D9" s="521"/>
      <c r="E9" s="521"/>
      <c r="F9" s="521"/>
      <c r="G9" s="521"/>
      <c r="H9" s="521"/>
      <c r="I9" s="355" t="s">
        <v>1143</v>
      </c>
      <c r="J9" s="355" t="s">
        <v>1144</v>
      </c>
      <c r="K9" s="355" t="s">
        <v>1145</v>
      </c>
      <c r="L9" s="356" t="s">
        <v>17</v>
      </c>
      <c r="M9" s="540"/>
      <c r="N9" s="518"/>
      <c r="O9" s="518"/>
      <c r="P9" s="519"/>
      <c r="Q9" s="519"/>
      <c r="R9" s="516"/>
      <c r="S9" s="516"/>
      <c r="T9" s="518"/>
      <c r="U9" s="519"/>
      <c r="V9" s="535"/>
    </row>
    <row r="10" spans="2:22" ht="37.5">
      <c r="B10" s="357" t="s">
        <v>1146</v>
      </c>
      <c r="C10" s="358">
        <f>ROUNDDOWN(シート①!AD59/1000,0)</f>
        <v>0</v>
      </c>
      <c r="D10" s="358">
        <f>ROUNDDOWN(シート①!AE59/1000,0)</f>
        <v>0</v>
      </c>
      <c r="E10" s="358">
        <f>ROUNDDOWN(シート①!AF59/1000,0)</f>
        <v>0</v>
      </c>
      <c r="F10" s="358">
        <f>ROUNDDOWN(シート④!M20/1000,0)</f>
        <v>0</v>
      </c>
      <c r="G10" s="358">
        <f>ROUNDDOWN(シート④!M40/1000,0)</f>
        <v>0</v>
      </c>
      <c r="H10" s="358">
        <f>ROUNDDOWN(シート②!P41/1000,0)</f>
        <v>0</v>
      </c>
      <c r="I10" s="358">
        <f>ROUNDDOWN(シート⑥!M20/1000,0)</f>
        <v>0</v>
      </c>
      <c r="J10" s="358">
        <f>ROUNDDOWN(シート⑥!M40/1000,0)</f>
        <v>0</v>
      </c>
      <c r="K10" s="358">
        <f>ROUNDDOWN(シート⑥!M60/1000,0)</f>
        <v>0</v>
      </c>
      <c r="L10" s="359">
        <f>SUM(I10:K10)</f>
        <v>0</v>
      </c>
      <c r="M10" s="358">
        <f>ROUNDDOWN(シート④!M60/1000,0)</f>
        <v>0</v>
      </c>
      <c r="N10" s="360" t="s">
        <v>1147</v>
      </c>
      <c r="O10" s="360" t="s">
        <v>1147</v>
      </c>
      <c r="P10" s="359">
        <f>SUM(C10:K10,M10)</f>
        <v>0</v>
      </c>
      <c r="Q10" s="359">
        <f>P10*1/2</f>
        <v>0</v>
      </c>
      <c r="R10" s="358">
        <f>ROUNDDOWN(シート⑧!M28/1000,0)</f>
        <v>0</v>
      </c>
      <c r="S10" s="358">
        <f>ROUNDDOWN(シート⑧!G53/1000,0)</f>
        <v>0</v>
      </c>
      <c r="T10" s="359">
        <f>SUM(R10:S10)</f>
        <v>0</v>
      </c>
      <c r="U10" s="359">
        <f>T10*1/1</f>
        <v>0</v>
      </c>
      <c r="V10" s="359">
        <f>Q10+U10</f>
        <v>0</v>
      </c>
    </row>
    <row r="12" spans="2:22" ht="24">
      <c r="B12" s="352" t="s">
        <v>1153</v>
      </c>
    </row>
    <row r="13" spans="2:22" ht="37.5">
      <c r="B13" s="357" t="s">
        <v>1148</v>
      </c>
      <c r="C13" s="358">
        <f>ROUNDDOWN(シート①!AH59/1000,0)</f>
        <v>0</v>
      </c>
      <c r="D13" s="358">
        <f>ROUNDDOWN(シート①!AI59/1000,0)</f>
        <v>0</v>
      </c>
      <c r="E13" s="358">
        <f>ROUNDDOWN(シート①!AJ59/1000,0)</f>
        <v>0</v>
      </c>
      <c r="F13" s="361"/>
      <c r="G13" s="361"/>
      <c r="H13" s="361"/>
      <c r="I13" s="361"/>
      <c r="J13" s="361"/>
      <c r="K13" s="361"/>
      <c r="L13" s="361"/>
      <c r="M13" s="361"/>
      <c r="N13" s="361"/>
      <c r="O13" s="361"/>
      <c r="P13" s="361"/>
      <c r="Q13" s="361"/>
      <c r="R13" s="361"/>
      <c r="S13" s="361"/>
      <c r="T13" s="361"/>
      <c r="U13" s="361"/>
      <c r="V13" s="361"/>
    </row>
    <row r="14" spans="2:22">
      <c r="B14" s="362" t="s">
        <v>1149</v>
      </c>
      <c r="C14" s="363">
        <f>MIN(シート①!S14:S41,シート①!S47:S56)</f>
        <v>0</v>
      </c>
      <c r="D14" s="364">
        <f>MIN(シート①!S14:S41,シート①!S47:S56)</f>
        <v>0</v>
      </c>
      <c r="E14" s="364">
        <f>MIN(シート①!S14:S41,シート①!S47:S56)</f>
        <v>0</v>
      </c>
    </row>
    <row r="15" spans="2:22">
      <c r="B15" s="362" t="s">
        <v>1150</v>
      </c>
      <c r="C15" s="363">
        <f>MAX(シート①!T14:T41,シート①!T47:T56)</f>
        <v>0</v>
      </c>
      <c r="D15" s="364">
        <f>MAX(シート①!T14:T41,シート①!T47:T56)</f>
        <v>0</v>
      </c>
      <c r="E15" s="364">
        <f>MAX(シート①!T14:T41,シート①!T47:T56)</f>
        <v>0</v>
      </c>
    </row>
  </sheetData>
  <sheetProtection password="EADB" sheet="1" objects="1" scenarios="1"/>
  <mergeCells count="24">
    <mergeCell ref="B4:B9"/>
    <mergeCell ref="N7:N9"/>
    <mergeCell ref="O7:O9"/>
    <mergeCell ref="P7:P9"/>
    <mergeCell ref="C4:V4"/>
    <mergeCell ref="C5:Q5"/>
    <mergeCell ref="R5:U5"/>
    <mergeCell ref="V5:V9"/>
    <mergeCell ref="C6:P6"/>
    <mergeCell ref="R6:T6"/>
    <mergeCell ref="C7:C9"/>
    <mergeCell ref="D7:D9"/>
    <mergeCell ref="E7:E9"/>
    <mergeCell ref="F7:F9"/>
    <mergeCell ref="I8:L8"/>
    <mergeCell ref="M8:M9"/>
    <mergeCell ref="S7:S9"/>
    <mergeCell ref="T7:T9"/>
    <mergeCell ref="U7:U9"/>
    <mergeCell ref="G7:G9"/>
    <mergeCell ref="H7:H9"/>
    <mergeCell ref="I7:M7"/>
    <mergeCell ref="Q7:Q9"/>
    <mergeCell ref="R7:R9"/>
  </mergeCells>
  <phoneticPr fontId="4"/>
  <pageMargins left="0.7" right="0.7" top="0.75" bottom="0.75" header="0.3" footer="0.3"/>
  <pageSetup paperSize="9" scale="3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G391"/>
  <sheetViews>
    <sheetView topLeftCell="A353" zoomScale="85" zoomScaleNormal="85" workbookViewId="0">
      <selection activeCell="E362" sqref="E362"/>
    </sheetView>
  </sheetViews>
  <sheetFormatPr defaultColWidth="49.375" defaultRowHeight="13.5"/>
  <cols>
    <col min="1" max="1" width="5.5" style="14" customWidth="1"/>
    <col min="2" max="2" width="51.875" style="15" customWidth="1"/>
    <col min="3" max="3" width="38.375" style="15" bestFit="1" customWidth="1"/>
    <col min="4" max="4" width="25.25" style="15" bestFit="1" customWidth="1"/>
    <col min="5" max="5" width="11.75" style="14" bestFit="1" customWidth="1"/>
    <col min="6" max="6" width="56.25" style="15" customWidth="1"/>
    <col min="7" max="7" width="22" style="14" bestFit="1" customWidth="1"/>
    <col min="8" max="16384" width="49.375" style="14"/>
  </cols>
  <sheetData>
    <row r="1" spans="1:7" ht="18.75" customHeight="1">
      <c r="A1" s="150"/>
      <c r="B1" s="541" t="s">
        <v>1158</v>
      </c>
      <c r="C1" s="541"/>
      <c r="D1" s="541"/>
      <c r="E1" s="542"/>
      <c r="F1" s="541"/>
      <c r="G1" s="151"/>
    </row>
    <row r="2" spans="1:7">
      <c r="A2" s="150"/>
      <c r="B2" s="152"/>
      <c r="C2" s="153"/>
      <c r="D2" s="152"/>
      <c r="E2" s="164"/>
      <c r="F2" s="154"/>
      <c r="G2" s="155" t="s">
        <v>1159</v>
      </c>
    </row>
    <row r="3" spans="1:7" ht="33" customHeight="1">
      <c r="A3" s="156" t="s">
        <v>638</v>
      </c>
      <c r="B3" s="157" t="s">
        <v>639</v>
      </c>
      <c r="C3" s="156" t="s">
        <v>640</v>
      </c>
      <c r="D3" s="157" t="s">
        <v>641</v>
      </c>
      <c r="E3" s="156" t="s">
        <v>642</v>
      </c>
      <c r="F3" s="157" t="s">
        <v>643</v>
      </c>
      <c r="G3" s="158" t="s">
        <v>644</v>
      </c>
    </row>
    <row r="4" spans="1:7" ht="20.100000000000001" customHeight="1">
      <c r="A4" s="159">
        <v>1</v>
      </c>
      <c r="B4" s="160" t="s">
        <v>159</v>
      </c>
      <c r="C4" s="161" t="s">
        <v>62</v>
      </c>
      <c r="D4" s="162" t="s">
        <v>45</v>
      </c>
      <c r="E4" s="163" t="s">
        <v>29</v>
      </c>
      <c r="F4" s="160" t="s">
        <v>158</v>
      </c>
      <c r="G4" s="165" t="s">
        <v>193</v>
      </c>
    </row>
    <row r="5" spans="1:7" ht="20.100000000000001" customHeight="1">
      <c r="A5" s="159">
        <v>2</v>
      </c>
      <c r="B5" s="160" t="s">
        <v>157</v>
      </c>
      <c r="C5" s="161" t="s">
        <v>283</v>
      </c>
      <c r="D5" s="162" t="s">
        <v>45</v>
      </c>
      <c r="E5" s="163" t="s">
        <v>29</v>
      </c>
      <c r="F5" s="160" t="s">
        <v>156</v>
      </c>
      <c r="G5" s="165" t="s">
        <v>193</v>
      </c>
    </row>
    <row r="6" spans="1:7" ht="20.100000000000001" customHeight="1">
      <c r="A6" s="159">
        <v>3</v>
      </c>
      <c r="B6" s="160" t="s">
        <v>258</v>
      </c>
      <c r="C6" s="161" t="s">
        <v>1018</v>
      </c>
      <c r="D6" s="162" t="s">
        <v>45</v>
      </c>
      <c r="E6" s="163" t="s">
        <v>645</v>
      </c>
      <c r="F6" s="160" t="s">
        <v>259</v>
      </c>
      <c r="G6" s="165" t="s">
        <v>193</v>
      </c>
    </row>
    <row r="7" spans="1:7" ht="20.100000000000001" customHeight="1">
      <c r="A7" s="159">
        <v>4</v>
      </c>
      <c r="B7" s="162" t="s">
        <v>260</v>
      </c>
      <c r="C7" s="166" t="s">
        <v>261</v>
      </c>
      <c r="D7" s="162" t="s">
        <v>45</v>
      </c>
      <c r="E7" s="167" t="s">
        <v>646</v>
      </c>
      <c r="F7" s="162" t="s">
        <v>262</v>
      </c>
      <c r="G7" s="168" t="s">
        <v>193</v>
      </c>
    </row>
    <row r="8" spans="1:7" ht="20.100000000000001" customHeight="1">
      <c r="A8" s="159">
        <v>5</v>
      </c>
      <c r="B8" s="162" t="s">
        <v>263</v>
      </c>
      <c r="C8" s="166" t="s">
        <v>261</v>
      </c>
      <c r="D8" s="162" t="s">
        <v>647</v>
      </c>
      <c r="E8" s="167" t="s">
        <v>645</v>
      </c>
      <c r="F8" s="162" t="s">
        <v>262</v>
      </c>
      <c r="G8" s="168" t="s">
        <v>193</v>
      </c>
    </row>
    <row r="9" spans="1:7" ht="20.100000000000001" customHeight="1">
      <c r="A9" s="159">
        <v>6</v>
      </c>
      <c r="B9" s="162" t="s">
        <v>264</v>
      </c>
      <c r="C9" s="166" t="s">
        <v>261</v>
      </c>
      <c r="D9" s="162" t="s">
        <v>45</v>
      </c>
      <c r="E9" s="167" t="s">
        <v>646</v>
      </c>
      <c r="F9" s="162" t="s">
        <v>262</v>
      </c>
      <c r="G9" s="168" t="s">
        <v>193</v>
      </c>
    </row>
    <row r="10" spans="1:7" ht="20.100000000000001" customHeight="1">
      <c r="A10" s="159">
        <v>7</v>
      </c>
      <c r="B10" s="162" t="s">
        <v>265</v>
      </c>
      <c r="C10" s="166" t="s">
        <v>261</v>
      </c>
      <c r="D10" s="162" t="s">
        <v>647</v>
      </c>
      <c r="E10" s="167" t="s">
        <v>645</v>
      </c>
      <c r="F10" s="162" t="s">
        <v>262</v>
      </c>
      <c r="G10" s="168" t="s">
        <v>193</v>
      </c>
    </row>
    <row r="11" spans="1:7" ht="20.100000000000001" customHeight="1">
      <c r="A11" s="159">
        <v>8</v>
      </c>
      <c r="B11" s="162" t="s">
        <v>266</v>
      </c>
      <c r="C11" s="166" t="s">
        <v>261</v>
      </c>
      <c r="D11" s="162" t="s">
        <v>45</v>
      </c>
      <c r="E11" s="167" t="s">
        <v>646</v>
      </c>
      <c r="F11" s="162" t="s">
        <v>262</v>
      </c>
      <c r="G11" s="168" t="s">
        <v>193</v>
      </c>
    </row>
    <row r="12" spans="1:7" ht="20.100000000000001" customHeight="1">
      <c r="A12" s="159">
        <v>9</v>
      </c>
      <c r="B12" s="162" t="s">
        <v>267</v>
      </c>
      <c r="C12" s="166" t="s">
        <v>261</v>
      </c>
      <c r="D12" s="162" t="s">
        <v>45</v>
      </c>
      <c r="E12" s="167" t="s">
        <v>645</v>
      </c>
      <c r="F12" s="162" t="s">
        <v>268</v>
      </c>
      <c r="G12" s="168" t="s">
        <v>193</v>
      </c>
    </row>
    <row r="13" spans="1:7" ht="20.100000000000001" customHeight="1">
      <c r="A13" s="159">
        <v>10</v>
      </c>
      <c r="B13" s="162" t="s">
        <v>269</v>
      </c>
      <c r="C13" s="166" t="s">
        <v>261</v>
      </c>
      <c r="D13" s="162" t="s">
        <v>45</v>
      </c>
      <c r="E13" s="167" t="s">
        <v>646</v>
      </c>
      <c r="F13" s="162" t="s">
        <v>262</v>
      </c>
      <c r="G13" s="168" t="s">
        <v>193</v>
      </c>
    </row>
    <row r="14" spans="1:7" ht="20.100000000000001" customHeight="1">
      <c r="A14" s="159">
        <v>11</v>
      </c>
      <c r="B14" s="162" t="s">
        <v>270</v>
      </c>
      <c r="C14" s="166" t="s">
        <v>261</v>
      </c>
      <c r="D14" s="162" t="s">
        <v>45</v>
      </c>
      <c r="E14" s="167" t="s">
        <v>645</v>
      </c>
      <c r="F14" s="162" t="s">
        <v>271</v>
      </c>
      <c r="G14" s="168" t="s">
        <v>193</v>
      </c>
    </row>
    <row r="15" spans="1:7" ht="20.100000000000001" customHeight="1">
      <c r="A15" s="159">
        <v>12</v>
      </c>
      <c r="B15" s="162" t="s">
        <v>648</v>
      </c>
      <c r="C15" s="166" t="s">
        <v>1032</v>
      </c>
      <c r="D15" s="162" t="s">
        <v>45</v>
      </c>
      <c r="E15" s="167" t="s">
        <v>646</v>
      </c>
      <c r="F15" s="162" t="s">
        <v>262</v>
      </c>
      <c r="G15" s="168" t="s">
        <v>193</v>
      </c>
    </row>
    <row r="16" spans="1:7" ht="20.100000000000001" customHeight="1">
      <c r="A16" s="159">
        <v>13</v>
      </c>
      <c r="B16" s="162" t="s">
        <v>272</v>
      </c>
      <c r="C16" s="166" t="s">
        <v>1032</v>
      </c>
      <c r="D16" s="162" t="s">
        <v>45</v>
      </c>
      <c r="E16" s="167" t="s">
        <v>645</v>
      </c>
      <c r="F16" s="162" t="s">
        <v>273</v>
      </c>
      <c r="G16" s="168" t="s">
        <v>193</v>
      </c>
    </row>
    <row r="17" spans="1:7" ht="20.100000000000001" customHeight="1">
      <c r="A17" s="159">
        <v>14</v>
      </c>
      <c r="B17" s="162" t="s">
        <v>649</v>
      </c>
      <c r="C17" s="166" t="s">
        <v>1032</v>
      </c>
      <c r="D17" s="162" t="s">
        <v>45</v>
      </c>
      <c r="E17" s="167" t="s">
        <v>646</v>
      </c>
      <c r="F17" s="162" t="s">
        <v>262</v>
      </c>
      <c r="G17" s="168" t="s">
        <v>957</v>
      </c>
    </row>
    <row r="18" spans="1:7" ht="20.100000000000001" customHeight="1">
      <c r="A18" s="159">
        <v>15</v>
      </c>
      <c r="B18" s="162" t="s">
        <v>650</v>
      </c>
      <c r="C18" s="166" t="s">
        <v>1032</v>
      </c>
      <c r="D18" s="162" t="s">
        <v>45</v>
      </c>
      <c r="E18" s="167" t="s">
        <v>645</v>
      </c>
      <c r="F18" s="162" t="s">
        <v>651</v>
      </c>
      <c r="G18" s="168" t="s">
        <v>957</v>
      </c>
    </row>
    <row r="19" spans="1:7" ht="20.100000000000001" customHeight="1">
      <c r="A19" s="159">
        <v>16</v>
      </c>
      <c r="B19" s="162" t="s">
        <v>274</v>
      </c>
      <c r="C19" s="166" t="s">
        <v>1032</v>
      </c>
      <c r="D19" s="162" t="s">
        <v>45</v>
      </c>
      <c r="E19" s="167" t="s">
        <v>645</v>
      </c>
      <c r="F19" s="162" t="s">
        <v>652</v>
      </c>
      <c r="G19" s="168" t="s">
        <v>193</v>
      </c>
    </row>
    <row r="20" spans="1:7" s="17" customFormat="1" ht="20.100000000000001" customHeight="1">
      <c r="A20" s="159">
        <v>17</v>
      </c>
      <c r="B20" s="162" t="s">
        <v>275</v>
      </c>
      <c r="C20" s="166" t="s">
        <v>1032</v>
      </c>
      <c r="D20" s="162" t="s">
        <v>45</v>
      </c>
      <c r="E20" s="167" t="s">
        <v>645</v>
      </c>
      <c r="F20" s="162" t="s">
        <v>653</v>
      </c>
      <c r="G20" s="168" t="s">
        <v>193</v>
      </c>
    </row>
    <row r="21" spans="1:7" s="17" customFormat="1" ht="20.100000000000001" customHeight="1">
      <c r="A21" s="159">
        <v>18</v>
      </c>
      <c r="B21" s="162" t="s">
        <v>276</v>
      </c>
      <c r="C21" s="166" t="s">
        <v>1032</v>
      </c>
      <c r="D21" s="162" t="s">
        <v>45</v>
      </c>
      <c r="E21" s="167" t="s">
        <v>645</v>
      </c>
      <c r="F21" s="162" t="s">
        <v>654</v>
      </c>
      <c r="G21" s="168" t="s">
        <v>193</v>
      </c>
    </row>
    <row r="22" spans="1:7" ht="20.100000000000001" customHeight="1">
      <c r="A22" s="159">
        <v>19</v>
      </c>
      <c r="B22" s="162" t="s">
        <v>277</v>
      </c>
      <c r="C22" s="169" t="s">
        <v>982</v>
      </c>
      <c r="D22" s="162" t="s">
        <v>45</v>
      </c>
      <c r="E22" s="167" t="s">
        <v>646</v>
      </c>
      <c r="F22" s="162" t="s">
        <v>262</v>
      </c>
      <c r="G22" s="168" t="s">
        <v>193</v>
      </c>
    </row>
    <row r="23" spans="1:7" ht="20.100000000000001" customHeight="1">
      <c r="A23" s="159">
        <v>20</v>
      </c>
      <c r="B23" s="162" t="s">
        <v>278</v>
      </c>
      <c r="C23" s="169" t="s">
        <v>982</v>
      </c>
      <c r="D23" s="162" t="s">
        <v>45</v>
      </c>
      <c r="E23" s="167" t="s">
        <v>646</v>
      </c>
      <c r="F23" s="162" t="s">
        <v>655</v>
      </c>
      <c r="G23" s="168" t="s">
        <v>193</v>
      </c>
    </row>
    <row r="24" spans="1:7" ht="20.100000000000001" customHeight="1">
      <c r="A24" s="159">
        <v>21</v>
      </c>
      <c r="B24" s="162" t="s">
        <v>279</v>
      </c>
      <c r="C24" s="169" t="s">
        <v>982</v>
      </c>
      <c r="D24" s="162" t="s">
        <v>45</v>
      </c>
      <c r="E24" s="167" t="s">
        <v>646</v>
      </c>
      <c r="F24" s="162" t="s">
        <v>656</v>
      </c>
      <c r="G24" s="168" t="s">
        <v>193</v>
      </c>
    </row>
    <row r="25" spans="1:7" ht="20.100000000000001" customHeight="1">
      <c r="A25" s="159">
        <v>22</v>
      </c>
      <c r="B25" s="162" t="s">
        <v>280</v>
      </c>
      <c r="C25" s="169" t="s">
        <v>982</v>
      </c>
      <c r="D25" s="162" t="s">
        <v>45</v>
      </c>
      <c r="E25" s="167" t="s">
        <v>646</v>
      </c>
      <c r="F25" s="162" t="s">
        <v>281</v>
      </c>
      <c r="G25" s="168" t="s">
        <v>193</v>
      </c>
    </row>
    <row r="26" spans="1:7" ht="20.100000000000001" customHeight="1">
      <c r="A26" s="159">
        <v>23</v>
      </c>
      <c r="B26" s="160" t="s">
        <v>155</v>
      </c>
      <c r="C26" s="161" t="s">
        <v>62</v>
      </c>
      <c r="D26" s="170" t="s">
        <v>27</v>
      </c>
      <c r="E26" s="163" t="s">
        <v>646</v>
      </c>
      <c r="F26" s="160" t="s">
        <v>154</v>
      </c>
      <c r="G26" s="165" t="s">
        <v>193</v>
      </c>
    </row>
    <row r="27" spans="1:7" s="17" customFormat="1" ht="20.100000000000001" customHeight="1">
      <c r="A27" s="159">
        <v>24</v>
      </c>
      <c r="B27" s="160" t="s">
        <v>153</v>
      </c>
      <c r="C27" s="161" t="s">
        <v>62</v>
      </c>
      <c r="D27" s="170" t="s">
        <v>27</v>
      </c>
      <c r="E27" s="163" t="s">
        <v>646</v>
      </c>
      <c r="F27" s="160" t="s">
        <v>152</v>
      </c>
      <c r="G27" s="165" t="s">
        <v>193</v>
      </c>
    </row>
    <row r="28" spans="1:7" s="17" customFormat="1" ht="20.100000000000001" customHeight="1">
      <c r="A28" s="159">
        <v>25</v>
      </c>
      <c r="B28" s="162" t="s">
        <v>282</v>
      </c>
      <c r="C28" s="166" t="s">
        <v>62</v>
      </c>
      <c r="D28" s="162" t="s">
        <v>657</v>
      </c>
      <c r="E28" s="163" t="s">
        <v>646</v>
      </c>
      <c r="F28" s="162" t="s">
        <v>151</v>
      </c>
      <c r="G28" s="168" t="s">
        <v>194</v>
      </c>
    </row>
    <row r="29" spans="1:7" s="17" customFormat="1" ht="20.100000000000001" customHeight="1">
      <c r="A29" s="159">
        <v>26</v>
      </c>
      <c r="B29" s="160" t="s">
        <v>475</v>
      </c>
      <c r="C29" s="161" t="s">
        <v>62</v>
      </c>
      <c r="D29" s="162" t="s">
        <v>657</v>
      </c>
      <c r="E29" s="163" t="s">
        <v>646</v>
      </c>
      <c r="F29" s="160" t="s">
        <v>151</v>
      </c>
      <c r="G29" s="165" t="s">
        <v>194</v>
      </c>
    </row>
    <row r="30" spans="1:7" s="17" customFormat="1" ht="20.100000000000001" customHeight="1">
      <c r="A30" s="159">
        <v>27</v>
      </c>
      <c r="B30" s="160" t="s">
        <v>150</v>
      </c>
      <c r="C30" s="161" t="s">
        <v>283</v>
      </c>
      <c r="D30" s="162" t="s">
        <v>657</v>
      </c>
      <c r="E30" s="163" t="s">
        <v>646</v>
      </c>
      <c r="F30" s="160" t="s">
        <v>149</v>
      </c>
      <c r="G30" s="165" t="s">
        <v>194</v>
      </c>
    </row>
    <row r="31" spans="1:7" s="17" customFormat="1" ht="20.100000000000001" customHeight="1">
      <c r="A31" s="159">
        <v>28</v>
      </c>
      <c r="B31" s="160" t="s">
        <v>148</v>
      </c>
      <c r="C31" s="161" t="s">
        <v>62</v>
      </c>
      <c r="D31" s="162" t="s">
        <v>657</v>
      </c>
      <c r="E31" s="163" t="s">
        <v>646</v>
      </c>
      <c r="F31" s="160" t="s">
        <v>146</v>
      </c>
      <c r="G31" s="165" t="s">
        <v>194</v>
      </c>
    </row>
    <row r="32" spans="1:7" s="17" customFormat="1" ht="20.100000000000001" customHeight="1">
      <c r="A32" s="159">
        <v>29</v>
      </c>
      <c r="B32" s="171" t="s">
        <v>147</v>
      </c>
      <c r="C32" s="161" t="s">
        <v>62</v>
      </c>
      <c r="D32" s="162" t="s">
        <v>657</v>
      </c>
      <c r="E32" s="163" t="s">
        <v>646</v>
      </c>
      <c r="F32" s="160" t="s">
        <v>146</v>
      </c>
      <c r="G32" s="165" t="s">
        <v>194</v>
      </c>
    </row>
    <row r="33" spans="1:7" s="17" customFormat="1" ht="20.100000000000001" customHeight="1">
      <c r="A33" s="159">
        <v>30</v>
      </c>
      <c r="B33" s="162" t="s">
        <v>284</v>
      </c>
      <c r="C33" s="166" t="s">
        <v>261</v>
      </c>
      <c r="D33" s="162" t="s">
        <v>657</v>
      </c>
      <c r="E33" s="167" t="s">
        <v>646</v>
      </c>
      <c r="F33" s="162" t="s">
        <v>285</v>
      </c>
      <c r="G33" s="168" t="s">
        <v>194</v>
      </c>
    </row>
    <row r="34" spans="1:7" s="17" customFormat="1" ht="20.100000000000001" customHeight="1">
      <c r="A34" s="159">
        <v>31</v>
      </c>
      <c r="B34" s="162" t="s">
        <v>286</v>
      </c>
      <c r="C34" s="166" t="s">
        <v>261</v>
      </c>
      <c r="D34" s="162" t="s">
        <v>657</v>
      </c>
      <c r="E34" s="167" t="s">
        <v>646</v>
      </c>
      <c r="F34" s="162" t="s">
        <v>285</v>
      </c>
      <c r="G34" s="168" t="s">
        <v>194</v>
      </c>
    </row>
    <row r="35" spans="1:7" s="17" customFormat="1" ht="20.100000000000001" customHeight="1">
      <c r="A35" s="159">
        <v>32</v>
      </c>
      <c r="B35" s="162" t="s">
        <v>287</v>
      </c>
      <c r="C35" s="166" t="s">
        <v>288</v>
      </c>
      <c r="D35" s="162" t="s">
        <v>657</v>
      </c>
      <c r="E35" s="167" t="s">
        <v>646</v>
      </c>
      <c r="F35" s="162" t="s">
        <v>289</v>
      </c>
      <c r="G35" s="168" t="s">
        <v>194</v>
      </c>
    </row>
    <row r="36" spans="1:7" s="17" customFormat="1" ht="20.100000000000001" customHeight="1">
      <c r="A36" s="159">
        <v>33</v>
      </c>
      <c r="B36" s="162" t="s">
        <v>290</v>
      </c>
      <c r="C36" s="172" t="s">
        <v>983</v>
      </c>
      <c r="D36" s="162" t="s">
        <v>657</v>
      </c>
      <c r="E36" s="167" t="s">
        <v>646</v>
      </c>
      <c r="F36" s="162" t="s">
        <v>289</v>
      </c>
      <c r="G36" s="168" t="s">
        <v>194</v>
      </c>
    </row>
    <row r="37" spans="1:7" s="17" customFormat="1" ht="20.100000000000001" customHeight="1">
      <c r="A37" s="159">
        <v>34</v>
      </c>
      <c r="B37" s="173" t="s">
        <v>291</v>
      </c>
      <c r="C37" s="166" t="s">
        <v>1032</v>
      </c>
      <c r="D37" s="162" t="s">
        <v>657</v>
      </c>
      <c r="E37" s="167" t="s">
        <v>646</v>
      </c>
      <c r="F37" s="162" t="s">
        <v>292</v>
      </c>
      <c r="G37" s="168" t="s">
        <v>194</v>
      </c>
    </row>
    <row r="38" spans="1:7" s="17" customFormat="1" ht="20.100000000000001" customHeight="1">
      <c r="A38" s="159">
        <v>35</v>
      </c>
      <c r="B38" s="162" t="s">
        <v>293</v>
      </c>
      <c r="C38" s="166" t="s">
        <v>294</v>
      </c>
      <c r="D38" s="162" t="s">
        <v>45</v>
      </c>
      <c r="E38" s="167" t="s">
        <v>646</v>
      </c>
      <c r="F38" s="162" t="s">
        <v>658</v>
      </c>
      <c r="G38" s="168" t="s">
        <v>193</v>
      </c>
    </row>
    <row r="39" spans="1:7" s="17" customFormat="1" ht="20.100000000000001" customHeight="1">
      <c r="A39" s="159">
        <v>37</v>
      </c>
      <c r="B39" s="162" t="s">
        <v>295</v>
      </c>
      <c r="C39" s="166" t="s">
        <v>296</v>
      </c>
      <c r="D39" s="162" t="s">
        <v>659</v>
      </c>
      <c r="E39" s="167" t="s">
        <v>646</v>
      </c>
      <c r="F39" s="162" t="s">
        <v>660</v>
      </c>
      <c r="G39" s="168" t="s">
        <v>193</v>
      </c>
    </row>
    <row r="40" spans="1:7" s="17" customFormat="1" ht="20.100000000000001" customHeight="1">
      <c r="A40" s="159">
        <v>38</v>
      </c>
      <c r="B40" s="162" t="s">
        <v>297</v>
      </c>
      <c r="C40" s="166" t="s">
        <v>296</v>
      </c>
      <c r="D40" s="162" t="s">
        <v>659</v>
      </c>
      <c r="E40" s="167" t="s">
        <v>646</v>
      </c>
      <c r="F40" s="162" t="s">
        <v>661</v>
      </c>
      <c r="G40" s="168" t="s">
        <v>193</v>
      </c>
    </row>
    <row r="41" spans="1:7" s="17" customFormat="1" ht="20.100000000000001" customHeight="1">
      <c r="A41" s="159">
        <v>39</v>
      </c>
      <c r="B41" s="162" t="s">
        <v>298</v>
      </c>
      <c r="C41" s="166" t="s">
        <v>583</v>
      </c>
      <c r="D41" s="162" t="s">
        <v>659</v>
      </c>
      <c r="E41" s="167" t="s">
        <v>646</v>
      </c>
      <c r="F41" s="162" t="s">
        <v>662</v>
      </c>
      <c r="G41" s="168" t="s">
        <v>193</v>
      </c>
    </row>
    <row r="42" spans="1:7" s="17" customFormat="1" ht="20.100000000000001" customHeight="1">
      <c r="A42" s="159">
        <v>40</v>
      </c>
      <c r="B42" s="162" t="s">
        <v>299</v>
      </c>
      <c r="C42" s="166" t="s">
        <v>300</v>
      </c>
      <c r="D42" s="162" t="s">
        <v>659</v>
      </c>
      <c r="E42" s="167" t="s">
        <v>646</v>
      </c>
      <c r="F42" s="162" t="s">
        <v>662</v>
      </c>
      <c r="G42" s="168" t="s">
        <v>193</v>
      </c>
    </row>
    <row r="43" spans="1:7" s="17" customFormat="1" ht="20.100000000000001" customHeight="1">
      <c r="A43" s="159">
        <v>41</v>
      </c>
      <c r="B43" s="162" t="s">
        <v>301</v>
      </c>
      <c r="C43" s="161" t="s">
        <v>584</v>
      </c>
      <c r="D43" s="162" t="s">
        <v>659</v>
      </c>
      <c r="E43" s="167" t="s">
        <v>646</v>
      </c>
      <c r="F43" s="162" t="s">
        <v>663</v>
      </c>
      <c r="G43" s="168" t="s">
        <v>193</v>
      </c>
    </row>
    <row r="44" spans="1:7" s="17" customFormat="1" ht="20.100000000000001" customHeight="1">
      <c r="A44" s="159">
        <v>42</v>
      </c>
      <c r="B44" s="160" t="s">
        <v>495</v>
      </c>
      <c r="C44" s="161" t="s">
        <v>496</v>
      </c>
      <c r="D44" s="162" t="s">
        <v>659</v>
      </c>
      <c r="E44" s="163" t="s">
        <v>22</v>
      </c>
      <c r="F44" s="160" t="s">
        <v>302</v>
      </c>
      <c r="G44" s="165" t="s">
        <v>193</v>
      </c>
    </row>
    <row r="45" spans="1:7" s="17" customFormat="1" ht="20.100000000000001" customHeight="1">
      <c r="A45" s="159">
        <v>43</v>
      </c>
      <c r="B45" s="162" t="s">
        <v>303</v>
      </c>
      <c r="C45" s="166" t="s">
        <v>624</v>
      </c>
      <c r="D45" s="162" t="s">
        <v>659</v>
      </c>
      <c r="E45" s="167" t="s">
        <v>646</v>
      </c>
      <c r="F45" s="162" t="s">
        <v>664</v>
      </c>
      <c r="G45" s="168" t="s">
        <v>193</v>
      </c>
    </row>
    <row r="46" spans="1:7" s="17" customFormat="1" ht="20.100000000000001" customHeight="1">
      <c r="A46" s="159">
        <v>44</v>
      </c>
      <c r="B46" s="162" t="s">
        <v>304</v>
      </c>
      <c r="C46" s="166" t="s">
        <v>585</v>
      </c>
      <c r="D46" s="162" t="s">
        <v>659</v>
      </c>
      <c r="E46" s="167" t="s">
        <v>646</v>
      </c>
      <c r="F46" s="162" t="s">
        <v>661</v>
      </c>
      <c r="G46" s="168" t="s">
        <v>193</v>
      </c>
    </row>
    <row r="47" spans="1:7" s="17" customFormat="1" ht="20.100000000000001" customHeight="1">
      <c r="A47" s="159">
        <v>45</v>
      </c>
      <c r="B47" s="160" t="s">
        <v>145</v>
      </c>
      <c r="C47" s="161" t="s">
        <v>584</v>
      </c>
      <c r="D47" s="162" t="s">
        <v>659</v>
      </c>
      <c r="E47" s="163" t="s">
        <v>22</v>
      </c>
      <c r="F47" s="160" t="s">
        <v>144</v>
      </c>
      <c r="G47" s="165" t="s">
        <v>193</v>
      </c>
    </row>
    <row r="48" spans="1:7" s="17" customFormat="1" ht="20.100000000000001" customHeight="1">
      <c r="A48" s="159">
        <v>46</v>
      </c>
      <c r="B48" s="162" t="s">
        <v>305</v>
      </c>
      <c r="C48" s="166" t="s">
        <v>586</v>
      </c>
      <c r="D48" s="162" t="s">
        <v>659</v>
      </c>
      <c r="E48" s="163" t="s">
        <v>22</v>
      </c>
      <c r="F48" s="162" t="s">
        <v>665</v>
      </c>
      <c r="G48" s="168" t="s">
        <v>193</v>
      </c>
    </row>
    <row r="49" spans="1:7" s="17" customFormat="1" ht="20.100000000000001" customHeight="1">
      <c r="A49" s="159">
        <v>47</v>
      </c>
      <c r="B49" s="173" t="s">
        <v>143</v>
      </c>
      <c r="C49" s="166" t="s">
        <v>551</v>
      </c>
      <c r="D49" s="162" t="s">
        <v>659</v>
      </c>
      <c r="E49" s="167" t="s">
        <v>22</v>
      </c>
      <c r="F49" s="162" t="s">
        <v>306</v>
      </c>
      <c r="G49" s="168" t="s">
        <v>193</v>
      </c>
    </row>
    <row r="50" spans="1:7" s="17" customFormat="1" ht="20.100000000000001" customHeight="1">
      <c r="A50" s="159">
        <v>48</v>
      </c>
      <c r="B50" s="173" t="s">
        <v>497</v>
      </c>
      <c r="C50" s="166" t="s">
        <v>142</v>
      </c>
      <c r="D50" s="162" t="s">
        <v>659</v>
      </c>
      <c r="E50" s="167" t="s">
        <v>22</v>
      </c>
      <c r="F50" s="162" t="s">
        <v>141</v>
      </c>
      <c r="G50" s="168" t="s">
        <v>193</v>
      </c>
    </row>
    <row r="51" spans="1:7" s="17" customFormat="1" ht="20.100000000000001" customHeight="1">
      <c r="A51" s="159">
        <v>49</v>
      </c>
      <c r="B51" s="162" t="s">
        <v>666</v>
      </c>
      <c r="C51" s="174" t="s">
        <v>984</v>
      </c>
      <c r="D51" s="162" t="s">
        <v>659</v>
      </c>
      <c r="E51" s="167" t="s">
        <v>646</v>
      </c>
      <c r="F51" s="162" t="s">
        <v>667</v>
      </c>
      <c r="G51" s="168" t="s">
        <v>193</v>
      </c>
    </row>
    <row r="52" spans="1:7" s="17" customFormat="1" ht="20.100000000000001" customHeight="1">
      <c r="A52" s="159">
        <v>50</v>
      </c>
      <c r="B52" s="162" t="s">
        <v>307</v>
      </c>
      <c r="C52" s="166" t="s">
        <v>308</v>
      </c>
      <c r="D52" s="162" t="s">
        <v>668</v>
      </c>
      <c r="E52" s="167" t="s">
        <v>646</v>
      </c>
      <c r="F52" s="162" t="s">
        <v>669</v>
      </c>
      <c r="G52" s="168" t="s">
        <v>193</v>
      </c>
    </row>
    <row r="53" spans="1:7" s="17" customFormat="1" ht="20.100000000000001" customHeight="1">
      <c r="A53" s="159">
        <v>51</v>
      </c>
      <c r="B53" s="162" t="s">
        <v>309</v>
      </c>
      <c r="C53" s="166" t="s">
        <v>310</v>
      </c>
      <c r="D53" s="162" t="s">
        <v>668</v>
      </c>
      <c r="E53" s="167" t="s">
        <v>646</v>
      </c>
      <c r="F53" s="162" t="s">
        <v>669</v>
      </c>
      <c r="G53" s="168" t="s">
        <v>193</v>
      </c>
    </row>
    <row r="54" spans="1:7" s="17" customFormat="1" ht="20.100000000000001" customHeight="1">
      <c r="A54" s="159">
        <v>52</v>
      </c>
      <c r="B54" s="162" t="s">
        <v>311</v>
      </c>
      <c r="C54" s="166" t="s">
        <v>670</v>
      </c>
      <c r="D54" s="162" t="s">
        <v>668</v>
      </c>
      <c r="E54" s="167" t="s">
        <v>646</v>
      </c>
      <c r="F54" s="162" t="s">
        <v>669</v>
      </c>
      <c r="G54" s="168" t="s">
        <v>193</v>
      </c>
    </row>
    <row r="55" spans="1:7" ht="20.100000000000001" customHeight="1">
      <c r="A55" s="159">
        <v>53</v>
      </c>
      <c r="B55" s="162" t="s">
        <v>312</v>
      </c>
      <c r="C55" s="166" t="s">
        <v>310</v>
      </c>
      <c r="D55" s="162" t="s">
        <v>668</v>
      </c>
      <c r="E55" s="167" t="s">
        <v>646</v>
      </c>
      <c r="F55" s="162" t="s">
        <v>669</v>
      </c>
      <c r="G55" s="168" t="s">
        <v>193</v>
      </c>
    </row>
    <row r="56" spans="1:7" ht="20.100000000000001" customHeight="1">
      <c r="A56" s="159">
        <v>54</v>
      </c>
      <c r="B56" s="162" t="s">
        <v>313</v>
      </c>
      <c r="C56" s="166" t="s">
        <v>310</v>
      </c>
      <c r="D56" s="162" t="s">
        <v>668</v>
      </c>
      <c r="E56" s="167" t="s">
        <v>646</v>
      </c>
      <c r="F56" s="162" t="s">
        <v>669</v>
      </c>
      <c r="G56" s="168" t="s">
        <v>193</v>
      </c>
    </row>
    <row r="57" spans="1:7" ht="20.100000000000001" customHeight="1">
      <c r="A57" s="159">
        <v>55</v>
      </c>
      <c r="B57" s="166" t="s">
        <v>314</v>
      </c>
      <c r="C57" s="166" t="s">
        <v>315</v>
      </c>
      <c r="D57" s="166" t="s">
        <v>668</v>
      </c>
      <c r="E57" s="175" t="s">
        <v>646</v>
      </c>
      <c r="F57" s="166" t="s">
        <v>669</v>
      </c>
      <c r="G57" s="176" t="s">
        <v>193</v>
      </c>
    </row>
    <row r="58" spans="1:7" ht="20.100000000000001" customHeight="1">
      <c r="A58" s="159">
        <v>57</v>
      </c>
      <c r="B58" s="160" t="s">
        <v>140</v>
      </c>
      <c r="C58" s="174" t="s">
        <v>316</v>
      </c>
      <c r="D58" s="166" t="s">
        <v>668</v>
      </c>
      <c r="E58" s="177" t="s">
        <v>22</v>
      </c>
      <c r="F58" s="161" t="s">
        <v>139</v>
      </c>
      <c r="G58" s="178" t="s">
        <v>193</v>
      </c>
    </row>
    <row r="59" spans="1:7" s="18" customFormat="1" ht="20.100000000000001" customHeight="1">
      <c r="A59" s="159">
        <v>60</v>
      </c>
      <c r="B59" s="161" t="s">
        <v>138</v>
      </c>
      <c r="C59" s="161" t="s">
        <v>537</v>
      </c>
      <c r="D59" s="166" t="s">
        <v>668</v>
      </c>
      <c r="E59" s="177" t="s">
        <v>22</v>
      </c>
      <c r="F59" s="161" t="s">
        <v>137</v>
      </c>
      <c r="G59" s="178" t="s">
        <v>193</v>
      </c>
    </row>
    <row r="60" spans="1:7" s="18" customFormat="1" ht="20.100000000000001" customHeight="1">
      <c r="A60" s="159">
        <v>63</v>
      </c>
      <c r="B60" s="179" t="s">
        <v>476</v>
      </c>
      <c r="C60" s="166" t="s">
        <v>671</v>
      </c>
      <c r="D60" s="162" t="s">
        <v>672</v>
      </c>
      <c r="E60" s="167" t="s">
        <v>646</v>
      </c>
      <c r="F60" s="162" t="s">
        <v>673</v>
      </c>
      <c r="G60" s="168" t="s">
        <v>193</v>
      </c>
    </row>
    <row r="61" spans="1:7" s="18" customFormat="1" ht="20.100000000000001" customHeight="1">
      <c r="A61" s="159">
        <v>64</v>
      </c>
      <c r="B61" s="162" t="s">
        <v>317</v>
      </c>
      <c r="C61" s="174" t="s">
        <v>674</v>
      </c>
      <c r="D61" s="162" t="s">
        <v>672</v>
      </c>
      <c r="E61" s="167" t="s">
        <v>646</v>
      </c>
      <c r="F61" s="162" t="s">
        <v>318</v>
      </c>
      <c r="G61" s="168" t="s">
        <v>193</v>
      </c>
    </row>
    <row r="62" spans="1:7" s="18" customFormat="1" ht="20.100000000000001" customHeight="1">
      <c r="A62" s="159">
        <v>65</v>
      </c>
      <c r="B62" s="162" t="s">
        <v>319</v>
      </c>
      <c r="C62" s="174" t="s">
        <v>674</v>
      </c>
      <c r="D62" s="162" t="s">
        <v>672</v>
      </c>
      <c r="E62" s="167" t="s">
        <v>646</v>
      </c>
      <c r="F62" s="162" t="s">
        <v>320</v>
      </c>
      <c r="G62" s="168" t="s">
        <v>193</v>
      </c>
    </row>
    <row r="63" spans="1:7" s="18" customFormat="1" ht="20.100000000000001" customHeight="1">
      <c r="A63" s="159">
        <v>66</v>
      </c>
      <c r="B63" s="162" t="s">
        <v>321</v>
      </c>
      <c r="C63" s="166" t="s">
        <v>322</v>
      </c>
      <c r="D63" s="162" t="s">
        <v>672</v>
      </c>
      <c r="E63" s="167" t="s">
        <v>646</v>
      </c>
      <c r="F63" s="162" t="s">
        <v>675</v>
      </c>
      <c r="G63" s="168" t="s">
        <v>193</v>
      </c>
    </row>
    <row r="64" spans="1:7" s="18" customFormat="1" ht="20.100000000000001" customHeight="1">
      <c r="A64" s="159">
        <v>67</v>
      </c>
      <c r="B64" s="160" t="s">
        <v>323</v>
      </c>
      <c r="C64" s="161" t="s">
        <v>62</v>
      </c>
      <c r="D64" s="162" t="s">
        <v>672</v>
      </c>
      <c r="E64" s="163" t="s">
        <v>29</v>
      </c>
      <c r="F64" s="160" t="s">
        <v>324</v>
      </c>
      <c r="G64" s="165" t="s">
        <v>193</v>
      </c>
    </row>
    <row r="65" spans="1:7" ht="20.100000000000001" customHeight="1">
      <c r="A65" s="159">
        <v>68</v>
      </c>
      <c r="B65" s="171" t="s">
        <v>136</v>
      </c>
      <c r="C65" s="161" t="s">
        <v>62</v>
      </c>
      <c r="D65" s="162" t="s">
        <v>676</v>
      </c>
      <c r="E65" s="163" t="s">
        <v>29</v>
      </c>
      <c r="F65" s="160" t="s">
        <v>325</v>
      </c>
      <c r="G65" s="165" t="s">
        <v>193</v>
      </c>
    </row>
    <row r="66" spans="1:7" ht="20.100000000000001" customHeight="1">
      <c r="A66" s="159">
        <v>69</v>
      </c>
      <c r="B66" s="162" t="s">
        <v>451</v>
      </c>
      <c r="C66" s="166" t="s">
        <v>677</v>
      </c>
      <c r="D66" s="160" t="s">
        <v>676</v>
      </c>
      <c r="E66" s="167" t="s">
        <v>646</v>
      </c>
      <c r="F66" s="162" t="s">
        <v>678</v>
      </c>
      <c r="G66" s="168" t="s">
        <v>193</v>
      </c>
    </row>
    <row r="67" spans="1:7" ht="20.100000000000001" customHeight="1">
      <c r="A67" s="159">
        <v>70</v>
      </c>
      <c r="B67" s="162" t="s">
        <v>326</v>
      </c>
      <c r="C67" s="166" t="s">
        <v>327</v>
      </c>
      <c r="D67" s="160" t="s">
        <v>676</v>
      </c>
      <c r="E67" s="167" t="s">
        <v>646</v>
      </c>
      <c r="F67" s="162" t="s">
        <v>679</v>
      </c>
      <c r="G67" s="168" t="s">
        <v>193</v>
      </c>
    </row>
    <row r="68" spans="1:7" ht="20.100000000000001" customHeight="1">
      <c r="A68" s="159">
        <v>71</v>
      </c>
      <c r="B68" s="162" t="s">
        <v>328</v>
      </c>
      <c r="C68" s="166" t="s">
        <v>327</v>
      </c>
      <c r="D68" s="160" t="s">
        <v>676</v>
      </c>
      <c r="E68" s="167" t="s">
        <v>646</v>
      </c>
      <c r="F68" s="162" t="s">
        <v>680</v>
      </c>
      <c r="G68" s="168" t="s">
        <v>193</v>
      </c>
    </row>
    <row r="69" spans="1:7" ht="20.100000000000001" customHeight="1">
      <c r="A69" s="159">
        <v>72</v>
      </c>
      <c r="B69" s="162" t="s">
        <v>329</v>
      </c>
      <c r="C69" s="166" t="s">
        <v>330</v>
      </c>
      <c r="D69" s="162" t="s">
        <v>676</v>
      </c>
      <c r="E69" s="167" t="s">
        <v>646</v>
      </c>
      <c r="F69" s="162" t="s">
        <v>678</v>
      </c>
      <c r="G69" s="168" t="s">
        <v>193</v>
      </c>
    </row>
    <row r="70" spans="1:7" s="17" customFormat="1" ht="20.100000000000001" customHeight="1">
      <c r="A70" s="159">
        <v>73</v>
      </c>
      <c r="B70" s="162" t="s">
        <v>331</v>
      </c>
      <c r="C70" s="174" t="s">
        <v>316</v>
      </c>
      <c r="D70" s="162" t="s">
        <v>676</v>
      </c>
      <c r="E70" s="167" t="s">
        <v>646</v>
      </c>
      <c r="F70" s="162" t="s">
        <v>681</v>
      </c>
      <c r="G70" s="168" t="s">
        <v>193</v>
      </c>
    </row>
    <row r="71" spans="1:7" ht="20.100000000000001" customHeight="1">
      <c r="A71" s="159">
        <v>74</v>
      </c>
      <c r="B71" s="162" t="s">
        <v>332</v>
      </c>
      <c r="C71" s="166" t="s">
        <v>333</v>
      </c>
      <c r="D71" s="162" t="s">
        <v>676</v>
      </c>
      <c r="E71" s="167" t="s">
        <v>646</v>
      </c>
      <c r="F71" s="162" t="s">
        <v>682</v>
      </c>
      <c r="G71" s="168" t="s">
        <v>193</v>
      </c>
    </row>
    <row r="72" spans="1:7" ht="20.100000000000001" customHeight="1">
      <c r="A72" s="159">
        <v>75</v>
      </c>
      <c r="B72" s="160" t="s">
        <v>135</v>
      </c>
      <c r="C72" s="161" t="s">
        <v>62</v>
      </c>
      <c r="D72" s="170" t="s">
        <v>27</v>
      </c>
      <c r="E72" s="163" t="s">
        <v>29</v>
      </c>
      <c r="F72" s="160" t="s">
        <v>134</v>
      </c>
      <c r="G72" s="165" t="s">
        <v>193</v>
      </c>
    </row>
    <row r="73" spans="1:7" ht="20.100000000000001" customHeight="1">
      <c r="A73" s="159">
        <v>76</v>
      </c>
      <c r="B73" s="160" t="s">
        <v>133</v>
      </c>
      <c r="C73" s="161" t="s">
        <v>62</v>
      </c>
      <c r="D73" s="170" t="s">
        <v>27</v>
      </c>
      <c r="E73" s="163" t="s">
        <v>29</v>
      </c>
      <c r="F73" s="160" t="s">
        <v>334</v>
      </c>
      <c r="G73" s="165" t="s">
        <v>193</v>
      </c>
    </row>
    <row r="74" spans="1:7" ht="20.100000000000001" customHeight="1">
      <c r="A74" s="159">
        <v>77</v>
      </c>
      <c r="B74" s="162" t="s">
        <v>448</v>
      </c>
      <c r="C74" s="166" t="s">
        <v>335</v>
      </c>
      <c r="D74" s="170" t="s">
        <v>27</v>
      </c>
      <c r="E74" s="167" t="s">
        <v>646</v>
      </c>
      <c r="F74" s="162" t="s">
        <v>430</v>
      </c>
      <c r="G74" s="168" t="s">
        <v>193</v>
      </c>
    </row>
    <row r="75" spans="1:7" ht="20.100000000000001" customHeight="1">
      <c r="A75" s="159">
        <v>78</v>
      </c>
      <c r="B75" s="162" t="s">
        <v>336</v>
      </c>
      <c r="C75" s="166" t="s">
        <v>985</v>
      </c>
      <c r="D75" s="170" t="s">
        <v>27</v>
      </c>
      <c r="E75" s="167" t="s">
        <v>646</v>
      </c>
      <c r="F75" s="162" t="s">
        <v>683</v>
      </c>
      <c r="G75" s="168" t="s">
        <v>193</v>
      </c>
    </row>
    <row r="76" spans="1:7" s="17" customFormat="1" ht="20.100000000000001" customHeight="1">
      <c r="A76" s="159">
        <v>79</v>
      </c>
      <c r="B76" s="162" t="s">
        <v>337</v>
      </c>
      <c r="C76" s="166" t="s">
        <v>985</v>
      </c>
      <c r="D76" s="170" t="s">
        <v>27</v>
      </c>
      <c r="E76" s="167" t="s">
        <v>645</v>
      </c>
      <c r="F76" s="162" t="s">
        <v>338</v>
      </c>
      <c r="G76" s="168" t="s">
        <v>193</v>
      </c>
    </row>
    <row r="77" spans="1:7" s="17" customFormat="1" ht="20.100000000000001" customHeight="1">
      <c r="A77" s="159">
        <v>80</v>
      </c>
      <c r="B77" s="162" t="s">
        <v>339</v>
      </c>
      <c r="C77" s="166" t="s">
        <v>985</v>
      </c>
      <c r="D77" s="170" t="s">
        <v>27</v>
      </c>
      <c r="E77" s="167" t="s">
        <v>645</v>
      </c>
      <c r="F77" s="162" t="s">
        <v>338</v>
      </c>
      <c r="G77" s="168" t="s">
        <v>193</v>
      </c>
    </row>
    <row r="78" spans="1:7" s="17" customFormat="1" ht="20.100000000000001" customHeight="1">
      <c r="A78" s="159">
        <v>81</v>
      </c>
      <c r="B78" s="162" t="s">
        <v>340</v>
      </c>
      <c r="C78" s="166" t="s">
        <v>985</v>
      </c>
      <c r="D78" s="170" t="s">
        <v>27</v>
      </c>
      <c r="E78" s="167" t="s">
        <v>645</v>
      </c>
      <c r="F78" s="162" t="s">
        <v>338</v>
      </c>
      <c r="G78" s="168" t="s">
        <v>193</v>
      </c>
    </row>
    <row r="79" spans="1:7" s="17" customFormat="1" ht="20.100000000000001" customHeight="1">
      <c r="A79" s="159">
        <v>82</v>
      </c>
      <c r="B79" s="162" t="s">
        <v>684</v>
      </c>
      <c r="C79" s="166" t="s">
        <v>986</v>
      </c>
      <c r="D79" s="170" t="s">
        <v>27</v>
      </c>
      <c r="E79" s="167" t="s">
        <v>645</v>
      </c>
      <c r="F79" s="162" t="s">
        <v>685</v>
      </c>
      <c r="G79" s="168" t="s">
        <v>193</v>
      </c>
    </row>
    <row r="80" spans="1:7" ht="20.100000000000001" customHeight="1">
      <c r="A80" s="159">
        <v>83</v>
      </c>
      <c r="B80" s="162" t="s">
        <v>686</v>
      </c>
      <c r="C80" s="166" t="s">
        <v>1032</v>
      </c>
      <c r="D80" s="170" t="s">
        <v>27</v>
      </c>
      <c r="E80" s="167" t="s">
        <v>645</v>
      </c>
      <c r="F80" s="162" t="s">
        <v>687</v>
      </c>
      <c r="G80" s="168" t="s">
        <v>193</v>
      </c>
    </row>
    <row r="81" spans="1:7" s="17" customFormat="1" ht="20.100000000000001" customHeight="1">
      <c r="A81" s="159">
        <v>84</v>
      </c>
      <c r="B81" s="173" t="s">
        <v>341</v>
      </c>
      <c r="C81" s="166" t="s">
        <v>1032</v>
      </c>
      <c r="D81" s="170" t="s">
        <v>27</v>
      </c>
      <c r="E81" s="167" t="s">
        <v>646</v>
      </c>
      <c r="F81" s="162" t="s">
        <v>342</v>
      </c>
      <c r="G81" s="168" t="s">
        <v>193</v>
      </c>
    </row>
    <row r="82" spans="1:7" ht="20.100000000000001" customHeight="1">
      <c r="A82" s="159">
        <v>85</v>
      </c>
      <c r="B82" s="173" t="s">
        <v>343</v>
      </c>
      <c r="C82" s="166" t="s">
        <v>1032</v>
      </c>
      <c r="D82" s="170" t="s">
        <v>27</v>
      </c>
      <c r="E82" s="167" t="s">
        <v>646</v>
      </c>
      <c r="F82" s="162" t="s">
        <v>688</v>
      </c>
      <c r="G82" s="168" t="s">
        <v>193</v>
      </c>
    </row>
    <row r="83" spans="1:7" ht="20.100000000000001" customHeight="1">
      <c r="A83" s="159">
        <v>86</v>
      </c>
      <c r="B83" s="162" t="s">
        <v>344</v>
      </c>
      <c r="C83" s="166" t="s">
        <v>1032</v>
      </c>
      <c r="D83" s="170" t="s">
        <v>27</v>
      </c>
      <c r="E83" s="167" t="s">
        <v>645</v>
      </c>
      <c r="F83" s="162" t="s">
        <v>689</v>
      </c>
      <c r="G83" s="168" t="s">
        <v>193</v>
      </c>
    </row>
    <row r="84" spans="1:7" ht="20.100000000000001" customHeight="1">
      <c r="A84" s="159">
        <v>87</v>
      </c>
      <c r="B84" s="162" t="s">
        <v>345</v>
      </c>
      <c r="C84" s="166" t="s">
        <v>381</v>
      </c>
      <c r="D84" s="160" t="s">
        <v>346</v>
      </c>
      <c r="E84" s="167" t="s">
        <v>646</v>
      </c>
      <c r="F84" s="162" t="s">
        <v>346</v>
      </c>
      <c r="G84" s="168" t="s">
        <v>193</v>
      </c>
    </row>
    <row r="85" spans="1:7" ht="20.100000000000001" customHeight="1">
      <c r="A85" s="159">
        <v>88</v>
      </c>
      <c r="B85" s="162" t="s">
        <v>347</v>
      </c>
      <c r="C85" s="166" t="s">
        <v>381</v>
      </c>
      <c r="D85" s="160" t="s">
        <v>346</v>
      </c>
      <c r="E85" s="163" t="s">
        <v>22</v>
      </c>
      <c r="F85" s="162" t="s">
        <v>690</v>
      </c>
      <c r="G85" s="168" t="s">
        <v>193</v>
      </c>
    </row>
    <row r="86" spans="1:7" ht="20.100000000000001" customHeight="1">
      <c r="A86" s="159">
        <v>89</v>
      </c>
      <c r="B86" s="162" t="s">
        <v>348</v>
      </c>
      <c r="C86" s="166" t="s">
        <v>349</v>
      </c>
      <c r="D86" s="160" t="s">
        <v>346</v>
      </c>
      <c r="E86" s="167" t="s">
        <v>646</v>
      </c>
      <c r="F86" s="162" t="s">
        <v>346</v>
      </c>
      <c r="G86" s="168" t="s">
        <v>193</v>
      </c>
    </row>
    <row r="87" spans="1:7" ht="20.100000000000001" customHeight="1">
      <c r="A87" s="159">
        <v>90</v>
      </c>
      <c r="B87" s="162" t="s">
        <v>350</v>
      </c>
      <c r="C87" s="166" t="s">
        <v>1032</v>
      </c>
      <c r="D87" s="160" t="s">
        <v>346</v>
      </c>
      <c r="E87" s="167" t="s">
        <v>645</v>
      </c>
      <c r="F87" s="162" t="s">
        <v>346</v>
      </c>
      <c r="G87" s="168" t="s">
        <v>193</v>
      </c>
    </row>
    <row r="88" spans="1:7" ht="20.100000000000001" customHeight="1">
      <c r="A88" s="159">
        <v>91</v>
      </c>
      <c r="B88" s="162" t="s">
        <v>132</v>
      </c>
      <c r="C88" s="166" t="s">
        <v>131</v>
      </c>
      <c r="D88" s="160" t="s">
        <v>647</v>
      </c>
      <c r="E88" s="167" t="s">
        <v>22</v>
      </c>
      <c r="F88" s="162" t="s">
        <v>130</v>
      </c>
      <c r="G88" s="168" t="s">
        <v>193</v>
      </c>
    </row>
    <row r="89" spans="1:7" ht="20.100000000000001" customHeight="1">
      <c r="A89" s="159">
        <v>92</v>
      </c>
      <c r="B89" s="162" t="s">
        <v>351</v>
      </c>
      <c r="C89" s="166" t="s">
        <v>691</v>
      </c>
      <c r="D89" s="162" t="s">
        <v>30</v>
      </c>
      <c r="E89" s="167" t="s">
        <v>646</v>
      </c>
      <c r="F89" s="162" t="s">
        <v>352</v>
      </c>
      <c r="G89" s="168" t="s">
        <v>193</v>
      </c>
    </row>
    <row r="90" spans="1:7" ht="20.100000000000001" customHeight="1">
      <c r="A90" s="159">
        <v>93</v>
      </c>
      <c r="B90" s="162" t="s">
        <v>449</v>
      </c>
      <c r="C90" s="166" t="s">
        <v>431</v>
      </c>
      <c r="D90" s="162" t="s">
        <v>30</v>
      </c>
      <c r="E90" s="167" t="s">
        <v>29</v>
      </c>
      <c r="F90" s="162" t="s">
        <v>432</v>
      </c>
      <c r="G90" s="168" t="s">
        <v>193</v>
      </c>
    </row>
    <row r="91" spans="1:7" ht="20.100000000000001" customHeight="1">
      <c r="A91" s="159">
        <v>94</v>
      </c>
      <c r="B91" s="162" t="s">
        <v>353</v>
      </c>
      <c r="C91" s="166" t="s">
        <v>354</v>
      </c>
      <c r="D91" s="162" t="s">
        <v>30</v>
      </c>
      <c r="E91" s="167" t="s">
        <v>646</v>
      </c>
      <c r="F91" s="162" t="s">
        <v>352</v>
      </c>
      <c r="G91" s="168" t="s">
        <v>193</v>
      </c>
    </row>
    <row r="92" spans="1:7" ht="20.100000000000001" customHeight="1">
      <c r="A92" s="159">
        <v>95</v>
      </c>
      <c r="B92" s="162" t="s">
        <v>355</v>
      </c>
      <c r="C92" s="166" t="s">
        <v>987</v>
      </c>
      <c r="D92" s="162" t="s">
        <v>30</v>
      </c>
      <c r="E92" s="167" t="s">
        <v>646</v>
      </c>
      <c r="F92" s="162" t="s">
        <v>352</v>
      </c>
      <c r="G92" s="168" t="s">
        <v>193</v>
      </c>
    </row>
    <row r="93" spans="1:7" ht="20.100000000000001" customHeight="1">
      <c r="A93" s="159">
        <v>96</v>
      </c>
      <c r="B93" s="162" t="s">
        <v>356</v>
      </c>
      <c r="C93" s="166" t="s">
        <v>1032</v>
      </c>
      <c r="D93" s="162" t="s">
        <v>30</v>
      </c>
      <c r="E93" s="167" t="s">
        <v>645</v>
      </c>
      <c r="F93" s="162" t="s">
        <v>357</v>
      </c>
      <c r="G93" s="168" t="s">
        <v>193</v>
      </c>
    </row>
    <row r="94" spans="1:7" ht="20.100000000000001" customHeight="1">
      <c r="A94" s="159">
        <v>97</v>
      </c>
      <c r="B94" s="162" t="s">
        <v>358</v>
      </c>
      <c r="C94" s="166" t="s">
        <v>1032</v>
      </c>
      <c r="D94" s="162" t="s">
        <v>30</v>
      </c>
      <c r="E94" s="167" t="s">
        <v>645</v>
      </c>
      <c r="F94" s="162" t="s">
        <v>357</v>
      </c>
      <c r="G94" s="168" t="s">
        <v>193</v>
      </c>
    </row>
    <row r="95" spans="1:7" ht="20.100000000000001" customHeight="1">
      <c r="A95" s="159">
        <v>99</v>
      </c>
      <c r="B95" s="160" t="s">
        <v>129</v>
      </c>
      <c r="C95" s="161" t="s">
        <v>988</v>
      </c>
      <c r="D95" s="162" t="s">
        <v>647</v>
      </c>
      <c r="E95" s="163" t="s">
        <v>22</v>
      </c>
      <c r="F95" s="160" t="s">
        <v>123</v>
      </c>
      <c r="G95" s="165" t="s">
        <v>193</v>
      </c>
    </row>
    <row r="96" spans="1:7" ht="20.100000000000001" customHeight="1">
      <c r="A96" s="159">
        <v>100</v>
      </c>
      <c r="B96" s="162" t="s">
        <v>360</v>
      </c>
      <c r="C96" s="166" t="s">
        <v>989</v>
      </c>
      <c r="D96" s="162" t="s">
        <v>647</v>
      </c>
      <c r="E96" s="167" t="s">
        <v>22</v>
      </c>
      <c r="F96" s="162" t="s">
        <v>359</v>
      </c>
      <c r="G96" s="168" t="s">
        <v>193</v>
      </c>
    </row>
    <row r="97" spans="1:7" ht="20.100000000000001" customHeight="1">
      <c r="A97" s="159">
        <v>101</v>
      </c>
      <c r="B97" s="162" t="s">
        <v>128</v>
      </c>
      <c r="C97" s="166" t="s">
        <v>990</v>
      </c>
      <c r="D97" s="162" t="s">
        <v>647</v>
      </c>
      <c r="E97" s="167" t="s">
        <v>22</v>
      </c>
      <c r="F97" s="162" t="s">
        <v>123</v>
      </c>
      <c r="G97" s="168" t="s">
        <v>193</v>
      </c>
    </row>
    <row r="98" spans="1:7" ht="20.100000000000001" customHeight="1">
      <c r="A98" s="159">
        <v>102</v>
      </c>
      <c r="B98" s="162" t="s">
        <v>127</v>
      </c>
      <c r="C98" s="166" t="s">
        <v>990</v>
      </c>
      <c r="D98" s="162" t="s">
        <v>647</v>
      </c>
      <c r="E98" s="167" t="s">
        <v>22</v>
      </c>
      <c r="F98" s="162" t="s">
        <v>123</v>
      </c>
      <c r="G98" s="168" t="s">
        <v>193</v>
      </c>
    </row>
    <row r="99" spans="1:7" ht="20.100000000000001" customHeight="1">
      <c r="A99" s="159">
        <v>103</v>
      </c>
      <c r="B99" s="162" t="s">
        <v>126</v>
      </c>
      <c r="C99" s="166" t="s">
        <v>990</v>
      </c>
      <c r="D99" s="162" t="s">
        <v>647</v>
      </c>
      <c r="E99" s="167" t="s">
        <v>22</v>
      </c>
      <c r="F99" s="162" t="s">
        <v>123</v>
      </c>
      <c r="G99" s="168" t="s">
        <v>193</v>
      </c>
    </row>
    <row r="100" spans="1:7" ht="20.100000000000001" customHeight="1">
      <c r="A100" s="159">
        <v>104</v>
      </c>
      <c r="B100" s="160" t="s">
        <v>125</v>
      </c>
      <c r="C100" s="161" t="s">
        <v>361</v>
      </c>
      <c r="D100" s="162" t="s">
        <v>647</v>
      </c>
      <c r="E100" s="163" t="s">
        <v>22</v>
      </c>
      <c r="F100" s="160" t="s">
        <v>362</v>
      </c>
      <c r="G100" s="165" t="s">
        <v>193</v>
      </c>
    </row>
    <row r="101" spans="1:7" ht="20.100000000000001" customHeight="1">
      <c r="A101" s="159">
        <v>105</v>
      </c>
      <c r="B101" s="173" t="s">
        <v>363</v>
      </c>
      <c r="C101" s="174" t="s">
        <v>364</v>
      </c>
      <c r="D101" s="162" t="s">
        <v>647</v>
      </c>
      <c r="E101" s="167" t="s">
        <v>22</v>
      </c>
      <c r="F101" s="162" t="s">
        <v>123</v>
      </c>
      <c r="G101" s="168" t="s">
        <v>193</v>
      </c>
    </row>
    <row r="102" spans="1:7" ht="20.100000000000001" customHeight="1">
      <c r="A102" s="159">
        <v>106</v>
      </c>
      <c r="B102" s="160" t="s">
        <v>365</v>
      </c>
      <c r="C102" s="161" t="s">
        <v>991</v>
      </c>
      <c r="D102" s="162" t="s">
        <v>647</v>
      </c>
      <c r="E102" s="163" t="s">
        <v>22</v>
      </c>
      <c r="F102" s="160" t="s">
        <v>123</v>
      </c>
      <c r="G102" s="165" t="s">
        <v>193</v>
      </c>
    </row>
    <row r="103" spans="1:7" ht="20.100000000000001" customHeight="1">
      <c r="A103" s="159">
        <v>107</v>
      </c>
      <c r="B103" s="160" t="s">
        <v>498</v>
      </c>
      <c r="C103" s="161" t="s">
        <v>499</v>
      </c>
      <c r="D103" s="162" t="s">
        <v>647</v>
      </c>
      <c r="E103" s="163" t="s">
        <v>22</v>
      </c>
      <c r="F103" s="160" t="s">
        <v>124</v>
      </c>
      <c r="G103" s="165" t="s">
        <v>193</v>
      </c>
    </row>
    <row r="104" spans="1:7" ht="20.100000000000001" customHeight="1">
      <c r="A104" s="159">
        <v>108</v>
      </c>
      <c r="B104" s="160" t="s">
        <v>366</v>
      </c>
      <c r="C104" s="161" t="s">
        <v>500</v>
      </c>
      <c r="D104" s="162" t="s">
        <v>647</v>
      </c>
      <c r="E104" s="163" t="s">
        <v>22</v>
      </c>
      <c r="F104" s="160" t="s">
        <v>123</v>
      </c>
      <c r="G104" s="165" t="s">
        <v>193</v>
      </c>
    </row>
    <row r="105" spans="1:7" ht="20.100000000000001" customHeight="1">
      <c r="A105" s="159">
        <v>109</v>
      </c>
      <c r="B105" s="173" t="s">
        <v>367</v>
      </c>
      <c r="C105" s="174" t="s">
        <v>992</v>
      </c>
      <c r="D105" s="162" t="s">
        <v>647</v>
      </c>
      <c r="E105" s="167" t="s">
        <v>22</v>
      </c>
      <c r="F105" s="162" t="s">
        <v>123</v>
      </c>
      <c r="G105" s="168" t="s">
        <v>193</v>
      </c>
    </row>
    <row r="106" spans="1:7" ht="20.100000000000001" customHeight="1">
      <c r="A106" s="159">
        <v>110</v>
      </c>
      <c r="B106" s="162" t="s">
        <v>472</v>
      </c>
      <c r="C106" s="166" t="s">
        <v>261</v>
      </c>
      <c r="D106" s="162" t="s">
        <v>647</v>
      </c>
      <c r="E106" s="167" t="s">
        <v>645</v>
      </c>
      <c r="F106" s="162" t="s">
        <v>368</v>
      </c>
      <c r="G106" s="168" t="s">
        <v>193</v>
      </c>
    </row>
    <row r="107" spans="1:7" ht="20.100000000000001" customHeight="1">
      <c r="A107" s="159">
        <v>111</v>
      </c>
      <c r="B107" s="162" t="s">
        <v>473</v>
      </c>
      <c r="C107" s="166" t="s">
        <v>261</v>
      </c>
      <c r="D107" s="162" t="s">
        <v>647</v>
      </c>
      <c r="E107" s="167" t="s">
        <v>645</v>
      </c>
      <c r="F107" s="162" t="s">
        <v>368</v>
      </c>
      <c r="G107" s="168" t="s">
        <v>193</v>
      </c>
    </row>
    <row r="108" spans="1:7" ht="20.100000000000001" customHeight="1">
      <c r="A108" s="159">
        <v>112</v>
      </c>
      <c r="B108" s="162" t="s">
        <v>369</v>
      </c>
      <c r="C108" s="166" t="s">
        <v>993</v>
      </c>
      <c r="D108" s="162" t="s">
        <v>647</v>
      </c>
      <c r="E108" s="163" t="s">
        <v>22</v>
      </c>
      <c r="F108" s="162" t="s">
        <v>692</v>
      </c>
      <c r="G108" s="168" t="s">
        <v>193</v>
      </c>
    </row>
    <row r="109" spans="1:7" ht="20.100000000000001" customHeight="1">
      <c r="A109" s="159">
        <v>114</v>
      </c>
      <c r="B109" s="180" t="s">
        <v>370</v>
      </c>
      <c r="C109" s="174" t="s">
        <v>371</v>
      </c>
      <c r="D109" s="170" t="s">
        <v>27</v>
      </c>
      <c r="E109" s="167" t="s">
        <v>646</v>
      </c>
      <c r="F109" s="162" t="s">
        <v>693</v>
      </c>
      <c r="G109" s="168" t="s">
        <v>193</v>
      </c>
    </row>
    <row r="110" spans="1:7" ht="20.100000000000001" customHeight="1">
      <c r="A110" s="159">
        <v>115</v>
      </c>
      <c r="B110" s="173" t="s">
        <v>372</v>
      </c>
      <c r="C110" s="169" t="s">
        <v>694</v>
      </c>
      <c r="D110" s="181" t="s">
        <v>25</v>
      </c>
      <c r="E110" s="163" t="s">
        <v>22</v>
      </c>
      <c r="F110" s="162" t="s">
        <v>373</v>
      </c>
      <c r="G110" s="168" t="s">
        <v>194</v>
      </c>
    </row>
    <row r="111" spans="1:7" ht="20.100000000000001" customHeight="1">
      <c r="A111" s="159">
        <v>116</v>
      </c>
      <c r="B111" s="173" t="s">
        <v>452</v>
      </c>
      <c r="C111" s="169" t="s">
        <v>694</v>
      </c>
      <c r="D111" s="179" t="s">
        <v>668</v>
      </c>
      <c r="E111" s="182" t="s">
        <v>22</v>
      </c>
      <c r="F111" s="179" t="s">
        <v>374</v>
      </c>
      <c r="G111" s="168" t="s">
        <v>194</v>
      </c>
    </row>
    <row r="112" spans="1:7" ht="20.100000000000001" customHeight="1">
      <c r="A112" s="159">
        <v>117</v>
      </c>
      <c r="B112" s="173" t="s">
        <v>122</v>
      </c>
      <c r="C112" s="169" t="s">
        <v>694</v>
      </c>
      <c r="D112" s="179" t="s">
        <v>94</v>
      </c>
      <c r="E112" s="182" t="s">
        <v>22</v>
      </c>
      <c r="F112" s="179" t="s">
        <v>375</v>
      </c>
      <c r="G112" s="168" t="s">
        <v>477</v>
      </c>
    </row>
    <row r="113" spans="1:7" ht="20.100000000000001" customHeight="1">
      <c r="A113" s="159">
        <v>119</v>
      </c>
      <c r="B113" s="173" t="s">
        <v>453</v>
      </c>
      <c r="C113" s="169" t="s">
        <v>694</v>
      </c>
      <c r="D113" s="179" t="s">
        <v>668</v>
      </c>
      <c r="E113" s="182" t="s">
        <v>22</v>
      </c>
      <c r="F113" s="179" t="s">
        <v>376</v>
      </c>
      <c r="G113" s="168" t="s">
        <v>194</v>
      </c>
    </row>
    <row r="114" spans="1:7" ht="20.100000000000001" customHeight="1">
      <c r="A114" s="159">
        <v>120</v>
      </c>
      <c r="B114" s="173" t="s">
        <v>695</v>
      </c>
      <c r="C114" s="169" t="s">
        <v>694</v>
      </c>
      <c r="D114" s="179" t="s">
        <v>668</v>
      </c>
      <c r="E114" s="182" t="s">
        <v>22</v>
      </c>
      <c r="F114" s="179" t="s">
        <v>377</v>
      </c>
      <c r="G114" s="168" t="s">
        <v>194</v>
      </c>
    </row>
    <row r="115" spans="1:7" ht="20.100000000000001" customHeight="1">
      <c r="A115" s="159">
        <v>122</v>
      </c>
      <c r="B115" s="180" t="s">
        <v>378</v>
      </c>
      <c r="C115" s="174" t="s">
        <v>696</v>
      </c>
      <c r="D115" s="162" t="s">
        <v>659</v>
      </c>
      <c r="E115" s="182" t="s">
        <v>22</v>
      </c>
      <c r="F115" s="179" t="s">
        <v>379</v>
      </c>
      <c r="G115" s="183" t="s">
        <v>193</v>
      </c>
    </row>
    <row r="116" spans="1:7" ht="20.100000000000001" customHeight="1">
      <c r="A116" s="159">
        <v>123</v>
      </c>
      <c r="B116" s="173" t="s">
        <v>121</v>
      </c>
      <c r="C116" s="166" t="s">
        <v>993</v>
      </c>
      <c r="D116" s="180" t="s">
        <v>30</v>
      </c>
      <c r="E116" s="184" t="s">
        <v>697</v>
      </c>
      <c r="F116" s="179" t="s">
        <v>698</v>
      </c>
      <c r="G116" s="183" t="s">
        <v>193</v>
      </c>
    </row>
    <row r="117" spans="1:7" ht="20.100000000000001" customHeight="1">
      <c r="A117" s="159">
        <v>124</v>
      </c>
      <c r="B117" s="173" t="s">
        <v>380</v>
      </c>
      <c r="C117" s="174" t="s">
        <v>381</v>
      </c>
      <c r="D117" s="180" t="s">
        <v>23</v>
      </c>
      <c r="E117" s="184" t="s">
        <v>22</v>
      </c>
      <c r="F117" s="179" t="s">
        <v>120</v>
      </c>
      <c r="G117" s="183" t="s">
        <v>193</v>
      </c>
    </row>
    <row r="118" spans="1:7" ht="20.100000000000001" customHeight="1">
      <c r="A118" s="159">
        <v>125</v>
      </c>
      <c r="B118" s="173" t="s">
        <v>382</v>
      </c>
      <c r="C118" s="174" t="s">
        <v>538</v>
      </c>
      <c r="D118" s="170" t="s">
        <v>27</v>
      </c>
      <c r="E118" s="184" t="s">
        <v>29</v>
      </c>
      <c r="F118" s="179" t="s">
        <v>119</v>
      </c>
      <c r="G118" s="183" t="s">
        <v>193</v>
      </c>
    </row>
    <row r="119" spans="1:7" ht="20.100000000000001" customHeight="1">
      <c r="A119" s="159">
        <v>126</v>
      </c>
      <c r="B119" s="173" t="s">
        <v>118</v>
      </c>
      <c r="C119" s="174" t="s">
        <v>316</v>
      </c>
      <c r="D119" s="180" t="s">
        <v>117</v>
      </c>
      <c r="E119" s="184" t="s">
        <v>697</v>
      </c>
      <c r="F119" s="179" t="s">
        <v>699</v>
      </c>
      <c r="G119" s="183" t="s">
        <v>193</v>
      </c>
    </row>
    <row r="120" spans="1:7" ht="20.100000000000001" customHeight="1">
      <c r="A120" s="159">
        <v>127</v>
      </c>
      <c r="B120" s="173" t="s">
        <v>383</v>
      </c>
      <c r="C120" s="166" t="s">
        <v>993</v>
      </c>
      <c r="D120" s="180" t="s">
        <v>25</v>
      </c>
      <c r="E120" s="184" t="s">
        <v>29</v>
      </c>
      <c r="F120" s="179" t="s">
        <v>384</v>
      </c>
      <c r="G120" s="183" t="s">
        <v>194</v>
      </c>
    </row>
    <row r="121" spans="1:7" ht="20.100000000000001" customHeight="1">
      <c r="A121" s="159">
        <v>128</v>
      </c>
      <c r="B121" s="173" t="s">
        <v>700</v>
      </c>
      <c r="C121" s="174" t="s">
        <v>701</v>
      </c>
      <c r="D121" s="162" t="s">
        <v>45</v>
      </c>
      <c r="E121" s="185" t="s">
        <v>646</v>
      </c>
      <c r="F121" s="162" t="s">
        <v>116</v>
      </c>
      <c r="G121" s="168" t="s">
        <v>193</v>
      </c>
    </row>
    <row r="122" spans="1:7" ht="20.100000000000001" customHeight="1">
      <c r="A122" s="159">
        <v>130</v>
      </c>
      <c r="B122" s="173" t="s">
        <v>702</v>
      </c>
      <c r="C122" s="174" t="s">
        <v>703</v>
      </c>
      <c r="D122" s="180" t="s">
        <v>25</v>
      </c>
      <c r="E122" s="184" t="s">
        <v>29</v>
      </c>
      <c r="F122" s="179" t="s">
        <v>115</v>
      </c>
      <c r="G122" s="183" t="s">
        <v>194</v>
      </c>
    </row>
    <row r="123" spans="1:7" ht="20.100000000000001" customHeight="1">
      <c r="A123" s="159">
        <v>131</v>
      </c>
      <c r="B123" s="173" t="s">
        <v>704</v>
      </c>
      <c r="C123" s="174" t="s">
        <v>703</v>
      </c>
      <c r="D123" s="170" t="s">
        <v>27</v>
      </c>
      <c r="E123" s="184" t="s">
        <v>29</v>
      </c>
      <c r="F123" s="179" t="s">
        <v>114</v>
      </c>
      <c r="G123" s="183" t="s">
        <v>193</v>
      </c>
    </row>
    <row r="124" spans="1:7" ht="20.100000000000001" customHeight="1">
      <c r="A124" s="159">
        <v>132</v>
      </c>
      <c r="B124" s="173" t="s">
        <v>113</v>
      </c>
      <c r="C124" s="174" t="s">
        <v>674</v>
      </c>
      <c r="D124" s="180" t="s">
        <v>672</v>
      </c>
      <c r="E124" s="184" t="s">
        <v>22</v>
      </c>
      <c r="F124" s="179" t="s">
        <v>112</v>
      </c>
      <c r="G124" s="183" t="s">
        <v>193</v>
      </c>
    </row>
    <row r="125" spans="1:7" ht="20.100000000000001" customHeight="1">
      <c r="A125" s="159">
        <v>133</v>
      </c>
      <c r="B125" s="173" t="s">
        <v>111</v>
      </c>
      <c r="C125" s="174" t="s">
        <v>994</v>
      </c>
      <c r="D125" s="180" t="s">
        <v>25</v>
      </c>
      <c r="E125" s="184" t="s">
        <v>697</v>
      </c>
      <c r="F125" s="179" t="s">
        <v>705</v>
      </c>
      <c r="G125" s="183" t="s">
        <v>194</v>
      </c>
    </row>
    <row r="126" spans="1:7" ht="20.100000000000001" customHeight="1">
      <c r="A126" s="159">
        <v>134</v>
      </c>
      <c r="B126" s="180" t="s">
        <v>706</v>
      </c>
      <c r="C126" s="174" t="s">
        <v>385</v>
      </c>
      <c r="D126" s="162" t="s">
        <v>45</v>
      </c>
      <c r="E126" s="184" t="s">
        <v>29</v>
      </c>
      <c r="F126" s="179" t="s">
        <v>110</v>
      </c>
      <c r="G126" s="183" t="s">
        <v>193</v>
      </c>
    </row>
    <row r="127" spans="1:7" ht="20.100000000000001" customHeight="1">
      <c r="A127" s="159">
        <v>135</v>
      </c>
      <c r="B127" s="180" t="s">
        <v>386</v>
      </c>
      <c r="C127" s="174" t="s">
        <v>995</v>
      </c>
      <c r="D127" s="174" t="s">
        <v>23</v>
      </c>
      <c r="E127" s="184" t="s">
        <v>22</v>
      </c>
      <c r="F127" s="166" t="s">
        <v>707</v>
      </c>
      <c r="G127" s="176" t="s">
        <v>193</v>
      </c>
    </row>
    <row r="128" spans="1:7" ht="20.100000000000001" customHeight="1">
      <c r="A128" s="159">
        <v>136</v>
      </c>
      <c r="B128" s="180" t="s">
        <v>109</v>
      </c>
      <c r="C128" s="174" t="s">
        <v>387</v>
      </c>
      <c r="D128" s="180" t="s">
        <v>42</v>
      </c>
      <c r="E128" s="184" t="s">
        <v>29</v>
      </c>
      <c r="F128" s="179" t="s">
        <v>108</v>
      </c>
      <c r="G128" s="183" t="s">
        <v>193</v>
      </c>
    </row>
    <row r="129" spans="1:7" ht="20.100000000000001" customHeight="1">
      <c r="A129" s="159">
        <v>137</v>
      </c>
      <c r="B129" s="174" t="s">
        <v>388</v>
      </c>
      <c r="C129" s="174" t="s">
        <v>708</v>
      </c>
      <c r="D129" s="174" t="s">
        <v>42</v>
      </c>
      <c r="E129" s="186" t="s">
        <v>29</v>
      </c>
      <c r="F129" s="166" t="s">
        <v>709</v>
      </c>
      <c r="G129" s="176" t="s">
        <v>193</v>
      </c>
    </row>
    <row r="130" spans="1:7" ht="20.100000000000001" customHeight="1">
      <c r="A130" s="159">
        <v>138</v>
      </c>
      <c r="B130" s="180" t="s">
        <v>389</v>
      </c>
      <c r="C130" s="174" t="s">
        <v>371</v>
      </c>
      <c r="D130" s="170" t="s">
        <v>27</v>
      </c>
      <c r="E130" s="184" t="s">
        <v>619</v>
      </c>
      <c r="F130" s="166" t="s">
        <v>107</v>
      </c>
      <c r="G130" s="176" t="s">
        <v>193</v>
      </c>
    </row>
    <row r="131" spans="1:7" ht="20.100000000000001" customHeight="1">
      <c r="A131" s="159">
        <v>139</v>
      </c>
      <c r="B131" s="180" t="s">
        <v>390</v>
      </c>
      <c r="C131" s="174" t="s">
        <v>371</v>
      </c>
      <c r="D131" s="170" t="s">
        <v>27</v>
      </c>
      <c r="E131" s="184" t="s">
        <v>619</v>
      </c>
      <c r="F131" s="166" t="s">
        <v>106</v>
      </c>
      <c r="G131" s="176" t="s">
        <v>193</v>
      </c>
    </row>
    <row r="132" spans="1:7" ht="20.100000000000001" customHeight="1">
      <c r="A132" s="159">
        <v>140</v>
      </c>
      <c r="B132" s="180" t="s">
        <v>391</v>
      </c>
      <c r="C132" s="174" t="s">
        <v>371</v>
      </c>
      <c r="D132" s="170" t="s">
        <v>27</v>
      </c>
      <c r="E132" s="184" t="s">
        <v>619</v>
      </c>
      <c r="F132" s="166" t="s">
        <v>105</v>
      </c>
      <c r="G132" s="176" t="s">
        <v>193</v>
      </c>
    </row>
    <row r="133" spans="1:7" ht="20.100000000000001" customHeight="1">
      <c r="A133" s="159">
        <v>141</v>
      </c>
      <c r="B133" s="173" t="s">
        <v>1160</v>
      </c>
      <c r="C133" s="365" t="s">
        <v>1161</v>
      </c>
      <c r="D133" s="162" t="s">
        <v>647</v>
      </c>
      <c r="E133" s="163" t="s">
        <v>710</v>
      </c>
      <c r="F133" s="366" t="s">
        <v>1162</v>
      </c>
      <c r="G133" s="168" t="s">
        <v>193</v>
      </c>
    </row>
    <row r="134" spans="1:7" ht="20.100000000000001" customHeight="1">
      <c r="A134" s="159">
        <v>142</v>
      </c>
      <c r="B134" s="180" t="s">
        <v>454</v>
      </c>
      <c r="C134" s="174" t="s">
        <v>501</v>
      </c>
      <c r="D134" s="170" t="s">
        <v>27</v>
      </c>
      <c r="E134" s="184" t="s">
        <v>697</v>
      </c>
      <c r="F134" s="179" t="s">
        <v>104</v>
      </c>
      <c r="G134" s="183" t="s">
        <v>195</v>
      </c>
    </row>
    <row r="135" spans="1:7" ht="20.100000000000001" customHeight="1">
      <c r="A135" s="159">
        <v>143</v>
      </c>
      <c r="B135" s="180" t="s">
        <v>455</v>
      </c>
      <c r="C135" s="174" t="s">
        <v>26</v>
      </c>
      <c r="D135" s="170" t="s">
        <v>27</v>
      </c>
      <c r="E135" s="184" t="s">
        <v>697</v>
      </c>
      <c r="F135" s="179" t="s">
        <v>103</v>
      </c>
      <c r="G135" s="183" t="s">
        <v>193</v>
      </c>
    </row>
    <row r="136" spans="1:7" ht="20.100000000000001" customHeight="1">
      <c r="A136" s="170">
        <v>144</v>
      </c>
      <c r="B136" s="180" t="s">
        <v>502</v>
      </c>
      <c r="C136" s="174" t="s">
        <v>711</v>
      </c>
      <c r="D136" s="170" t="s">
        <v>27</v>
      </c>
      <c r="E136" s="184" t="s">
        <v>710</v>
      </c>
      <c r="F136" s="179" t="s">
        <v>102</v>
      </c>
      <c r="G136" s="183" t="s">
        <v>193</v>
      </c>
    </row>
    <row r="137" spans="1:7" ht="20.100000000000001" customHeight="1">
      <c r="A137" s="170">
        <v>145</v>
      </c>
      <c r="B137" s="180" t="s">
        <v>101</v>
      </c>
      <c r="C137" s="174" t="s">
        <v>392</v>
      </c>
      <c r="D137" s="180" t="s">
        <v>76</v>
      </c>
      <c r="E137" s="184" t="s">
        <v>710</v>
      </c>
      <c r="F137" s="179" t="s">
        <v>712</v>
      </c>
      <c r="G137" s="183" t="s">
        <v>193</v>
      </c>
    </row>
    <row r="138" spans="1:7" ht="20.100000000000001" customHeight="1">
      <c r="A138" s="170">
        <v>146</v>
      </c>
      <c r="B138" s="173" t="s">
        <v>713</v>
      </c>
      <c r="C138" s="166" t="s">
        <v>393</v>
      </c>
      <c r="D138" s="180" t="s">
        <v>30</v>
      </c>
      <c r="E138" s="184" t="s">
        <v>29</v>
      </c>
      <c r="F138" s="179" t="s">
        <v>714</v>
      </c>
      <c r="G138" s="183" t="s">
        <v>193</v>
      </c>
    </row>
    <row r="139" spans="1:7" ht="20.100000000000001" customHeight="1">
      <c r="A139" s="170">
        <v>147</v>
      </c>
      <c r="B139" s="173" t="s">
        <v>394</v>
      </c>
      <c r="C139" s="166" t="s">
        <v>393</v>
      </c>
      <c r="D139" s="180" t="s">
        <v>30</v>
      </c>
      <c r="E139" s="184" t="s">
        <v>29</v>
      </c>
      <c r="F139" s="179" t="s">
        <v>100</v>
      </c>
      <c r="G139" s="183" t="s">
        <v>193</v>
      </c>
    </row>
    <row r="140" spans="1:7" ht="20.100000000000001" customHeight="1">
      <c r="A140" s="170">
        <v>148</v>
      </c>
      <c r="B140" s="173" t="s">
        <v>715</v>
      </c>
      <c r="C140" s="166" t="s">
        <v>393</v>
      </c>
      <c r="D140" s="170" t="s">
        <v>27</v>
      </c>
      <c r="E140" s="184" t="s">
        <v>29</v>
      </c>
      <c r="F140" s="179" t="s">
        <v>716</v>
      </c>
      <c r="G140" s="183" t="s">
        <v>193</v>
      </c>
    </row>
    <row r="141" spans="1:7" ht="20.100000000000001" customHeight="1">
      <c r="A141" s="170">
        <v>149</v>
      </c>
      <c r="B141" s="173" t="s">
        <v>717</v>
      </c>
      <c r="C141" s="187" t="s">
        <v>718</v>
      </c>
      <c r="D141" s="170" t="s">
        <v>27</v>
      </c>
      <c r="E141" s="184" t="s">
        <v>29</v>
      </c>
      <c r="F141" s="179" t="s">
        <v>719</v>
      </c>
      <c r="G141" s="183" t="s">
        <v>193</v>
      </c>
    </row>
    <row r="142" spans="1:7" ht="20.100000000000001" customHeight="1">
      <c r="A142" s="170">
        <v>150</v>
      </c>
      <c r="B142" s="180" t="s">
        <v>99</v>
      </c>
      <c r="C142" s="174" t="s">
        <v>996</v>
      </c>
      <c r="D142" s="180" t="s">
        <v>30</v>
      </c>
      <c r="E142" s="184" t="s">
        <v>697</v>
      </c>
      <c r="F142" s="179" t="s">
        <v>720</v>
      </c>
      <c r="G142" s="183" t="s">
        <v>193</v>
      </c>
    </row>
    <row r="143" spans="1:7" ht="20.100000000000001" customHeight="1">
      <c r="A143" s="170">
        <v>151</v>
      </c>
      <c r="B143" s="180" t="s">
        <v>98</v>
      </c>
      <c r="C143" s="174" t="s">
        <v>996</v>
      </c>
      <c r="D143" s="170" t="s">
        <v>27</v>
      </c>
      <c r="E143" s="184" t="s">
        <v>710</v>
      </c>
      <c r="F143" s="179" t="s">
        <v>721</v>
      </c>
      <c r="G143" s="183" t="s">
        <v>193</v>
      </c>
    </row>
    <row r="144" spans="1:7" ht="20.100000000000001" customHeight="1">
      <c r="A144" s="170">
        <v>152</v>
      </c>
      <c r="B144" s="180" t="s">
        <v>395</v>
      </c>
      <c r="C144" s="166" t="s">
        <v>1032</v>
      </c>
      <c r="D144" s="170" t="s">
        <v>27</v>
      </c>
      <c r="E144" s="184" t="s">
        <v>22</v>
      </c>
      <c r="F144" s="179" t="s">
        <v>97</v>
      </c>
      <c r="G144" s="183" t="s">
        <v>193</v>
      </c>
    </row>
    <row r="145" spans="1:7" ht="20.100000000000001" customHeight="1">
      <c r="A145" s="170">
        <v>153</v>
      </c>
      <c r="B145" s="180" t="s">
        <v>722</v>
      </c>
      <c r="C145" s="174" t="s">
        <v>539</v>
      </c>
      <c r="D145" s="180" t="s">
        <v>723</v>
      </c>
      <c r="E145" s="184" t="s">
        <v>697</v>
      </c>
      <c r="F145" s="179" t="s">
        <v>724</v>
      </c>
      <c r="G145" s="183" t="s">
        <v>194</v>
      </c>
    </row>
    <row r="146" spans="1:7" ht="20.100000000000001" customHeight="1">
      <c r="A146" s="170">
        <v>154</v>
      </c>
      <c r="B146" s="180" t="s">
        <v>725</v>
      </c>
      <c r="C146" s="174" t="s">
        <v>726</v>
      </c>
      <c r="D146" s="180" t="s">
        <v>25</v>
      </c>
      <c r="E146" s="184" t="s">
        <v>710</v>
      </c>
      <c r="F146" s="179" t="s">
        <v>727</v>
      </c>
      <c r="G146" s="183" t="s">
        <v>194</v>
      </c>
    </row>
    <row r="147" spans="1:7" ht="20.100000000000001" customHeight="1">
      <c r="A147" s="170">
        <v>155</v>
      </c>
      <c r="B147" s="188" t="s">
        <v>625</v>
      </c>
      <c r="C147" s="189" t="s">
        <v>997</v>
      </c>
      <c r="D147" s="180" t="s">
        <v>23</v>
      </c>
      <c r="E147" s="184" t="s">
        <v>710</v>
      </c>
      <c r="F147" s="179" t="s">
        <v>728</v>
      </c>
      <c r="G147" s="183" t="s">
        <v>193</v>
      </c>
    </row>
    <row r="148" spans="1:7" ht="20.100000000000001" customHeight="1">
      <c r="A148" s="170">
        <v>156</v>
      </c>
      <c r="B148" s="188" t="s">
        <v>587</v>
      </c>
      <c r="C148" s="189" t="s">
        <v>997</v>
      </c>
      <c r="D148" s="180" t="s">
        <v>25</v>
      </c>
      <c r="E148" s="184" t="s">
        <v>710</v>
      </c>
      <c r="F148" s="179" t="s">
        <v>729</v>
      </c>
      <c r="G148" s="183" t="s">
        <v>194</v>
      </c>
    </row>
    <row r="149" spans="1:7" ht="20.100000000000001" customHeight="1">
      <c r="A149" s="170">
        <v>157</v>
      </c>
      <c r="B149" s="180" t="s">
        <v>730</v>
      </c>
      <c r="C149" s="174" t="s">
        <v>984</v>
      </c>
      <c r="D149" s="180" t="s">
        <v>42</v>
      </c>
      <c r="E149" s="184" t="s">
        <v>29</v>
      </c>
      <c r="F149" s="179" t="s">
        <v>96</v>
      </c>
      <c r="G149" s="183" t="s">
        <v>193</v>
      </c>
    </row>
    <row r="150" spans="1:7" ht="20.100000000000001" customHeight="1">
      <c r="A150" s="170">
        <v>158</v>
      </c>
      <c r="B150" s="180" t="s">
        <v>731</v>
      </c>
      <c r="C150" s="174" t="s">
        <v>540</v>
      </c>
      <c r="D150" s="170" t="s">
        <v>27</v>
      </c>
      <c r="E150" s="184" t="s">
        <v>29</v>
      </c>
      <c r="F150" s="179" t="s">
        <v>95</v>
      </c>
      <c r="G150" s="183" t="s">
        <v>193</v>
      </c>
    </row>
    <row r="151" spans="1:7" ht="20.100000000000001" customHeight="1">
      <c r="A151" s="170">
        <v>159</v>
      </c>
      <c r="B151" s="180" t="s">
        <v>732</v>
      </c>
      <c r="C151" s="174" t="s">
        <v>541</v>
      </c>
      <c r="D151" s="170" t="s">
        <v>27</v>
      </c>
      <c r="E151" s="184" t="s">
        <v>697</v>
      </c>
      <c r="F151" s="179" t="s">
        <v>733</v>
      </c>
      <c r="G151" s="183" t="s">
        <v>193</v>
      </c>
    </row>
    <row r="152" spans="1:7" ht="20.100000000000001" customHeight="1">
      <c r="A152" s="170">
        <v>160</v>
      </c>
      <c r="B152" s="180" t="s">
        <v>734</v>
      </c>
      <c r="C152" s="174" t="s">
        <v>998</v>
      </c>
      <c r="D152" s="180" t="s">
        <v>676</v>
      </c>
      <c r="E152" s="184" t="s">
        <v>697</v>
      </c>
      <c r="F152" s="179" t="s">
        <v>735</v>
      </c>
      <c r="G152" s="183" t="s">
        <v>193</v>
      </c>
    </row>
    <row r="153" spans="1:7" ht="20.100000000000001" customHeight="1">
      <c r="A153" s="170">
        <v>161</v>
      </c>
      <c r="B153" s="180" t="s">
        <v>736</v>
      </c>
      <c r="C153" s="174" t="s">
        <v>542</v>
      </c>
      <c r="D153" s="170" t="s">
        <v>27</v>
      </c>
      <c r="E153" s="184" t="s">
        <v>697</v>
      </c>
      <c r="F153" s="179" t="s">
        <v>93</v>
      </c>
      <c r="G153" s="183" t="s">
        <v>195</v>
      </c>
    </row>
    <row r="154" spans="1:7" ht="20.100000000000001" customHeight="1">
      <c r="A154" s="170">
        <v>162</v>
      </c>
      <c r="B154" s="180" t="s">
        <v>737</v>
      </c>
      <c r="C154" s="174" t="s">
        <v>543</v>
      </c>
      <c r="D154" s="170" t="s">
        <v>27</v>
      </c>
      <c r="E154" s="184" t="s">
        <v>697</v>
      </c>
      <c r="F154" s="179" t="s">
        <v>738</v>
      </c>
      <c r="G154" s="183" t="s">
        <v>193</v>
      </c>
    </row>
    <row r="155" spans="1:7" ht="20.100000000000001" customHeight="1">
      <c r="A155" s="170">
        <v>164</v>
      </c>
      <c r="B155" s="180" t="s">
        <v>626</v>
      </c>
      <c r="C155" s="174" t="s">
        <v>503</v>
      </c>
      <c r="D155" s="170" t="s">
        <v>27</v>
      </c>
      <c r="E155" s="184" t="s">
        <v>739</v>
      </c>
      <c r="F155" s="179" t="s">
        <v>740</v>
      </c>
      <c r="G155" s="183" t="s">
        <v>193</v>
      </c>
    </row>
    <row r="156" spans="1:7" ht="20.100000000000001" customHeight="1">
      <c r="A156" s="170">
        <v>165</v>
      </c>
      <c r="B156" s="180" t="s">
        <v>741</v>
      </c>
      <c r="C156" s="174" t="s">
        <v>742</v>
      </c>
      <c r="D156" s="170" t="s">
        <v>27</v>
      </c>
      <c r="E156" s="184" t="s">
        <v>646</v>
      </c>
      <c r="F156" s="179" t="s">
        <v>92</v>
      </c>
      <c r="G156" s="183" t="s">
        <v>193</v>
      </c>
    </row>
    <row r="157" spans="1:7" ht="20.100000000000001" customHeight="1">
      <c r="A157" s="170">
        <v>166</v>
      </c>
      <c r="B157" s="180" t="s">
        <v>91</v>
      </c>
      <c r="C157" s="174" t="s">
        <v>504</v>
      </c>
      <c r="D157" s="180" t="s">
        <v>23</v>
      </c>
      <c r="E157" s="184" t="s">
        <v>646</v>
      </c>
      <c r="F157" s="179" t="s">
        <v>90</v>
      </c>
      <c r="G157" s="183" t="s">
        <v>193</v>
      </c>
    </row>
    <row r="158" spans="1:7" ht="20.100000000000001" customHeight="1">
      <c r="A158" s="170">
        <v>167</v>
      </c>
      <c r="B158" s="180" t="s">
        <v>89</v>
      </c>
      <c r="C158" s="174" t="s">
        <v>88</v>
      </c>
      <c r="D158" s="170" t="s">
        <v>27</v>
      </c>
      <c r="E158" s="184" t="s">
        <v>645</v>
      </c>
      <c r="F158" s="179" t="s">
        <v>87</v>
      </c>
      <c r="G158" s="183" t="s">
        <v>193</v>
      </c>
    </row>
    <row r="159" spans="1:7" ht="20.100000000000001" customHeight="1">
      <c r="A159" s="170">
        <v>168</v>
      </c>
      <c r="B159" s="180" t="s">
        <v>743</v>
      </c>
      <c r="C159" s="174" t="s">
        <v>26</v>
      </c>
      <c r="D159" s="162" t="s">
        <v>45</v>
      </c>
      <c r="E159" s="184" t="s">
        <v>646</v>
      </c>
      <c r="F159" s="179" t="s">
        <v>744</v>
      </c>
      <c r="G159" s="183" t="s">
        <v>193</v>
      </c>
    </row>
    <row r="160" spans="1:7" ht="20.100000000000001" customHeight="1">
      <c r="A160" s="170">
        <v>169</v>
      </c>
      <c r="B160" s="180" t="s">
        <v>86</v>
      </c>
      <c r="C160" s="174" t="s">
        <v>999</v>
      </c>
      <c r="D160" s="180" t="s">
        <v>25</v>
      </c>
      <c r="E160" s="184" t="s">
        <v>646</v>
      </c>
      <c r="F160" s="179" t="s">
        <v>292</v>
      </c>
      <c r="G160" s="183" t="s">
        <v>477</v>
      </c>
    </row>
    <row r="161" spans="1:7" ht="20.100000000000001" customHeight="1">
      <c r="A161" s="170">
        <v>170</v>
      </c>
      <c r="B161" s="180" t="s">
        <v>745</v>
      </c>
      <c r="C161" s="174" t="s">
        <v>26</v>
      </c>
      <c r="D161" s="162" t="s">
        <v>45</v>
      </c>
      <c r="E161" s="184" t="s">
        <v>646</v>
      </c>
      <c r="F161" s="179" t="s">
        <v>746</v>
      </c>
      <c r="G161" s="183" t="s">
        <v>195</v>
      </c>
    </row>
    <row r="162" spans="1:7" ht="20.100000000000001" customHeight="1">
      <c r="A162" s="170">
        <v>171</v>
      </c>
      <c r="B162" s="180" t="s">
        <v>85</v>
      </c>
      <c r="C162" s="174" t="s">
        <v>396</v>
      </c>
      <c r="D162" s="162" t="s">
        <v>45</v>
      </c>
      <c r="E162" s="184" t="s">
        <v>646</v>
      </c>
      <c r="F162" s="179" t="s">
        <v>747</v>
      </c>
      <c r="G162" s="183" t="s">
        <v>195</v>
      </c>
    </row>
    <row r="163" spans="1:7" ht="20.100000000000001" customHeight="1">
      <c r="A163" s="170">
        <v>172</v>
      </c>
      <c r="B163" s="180" t="s">
        <v>84</v>
      </c>
      <c r="C163" s="174" t="s">
        <v>26</v>
      </c>
      <c r="D163" s="162" t="s">
        <v>45</v>
      </c>
      <c r="E163" s="184" t="s">
        <v>646</v>
      </c>
      <c r="F163" s="179" t="s">
        <v>748</v>
      </c>
      <c r="G163" s="183" t="s">
        <v>195</v>
      </c>
    </row>
    <row r="164" spans="1:7" ht="20.100000000000001" customHeight="1">
      <c r="A164" s="170">
        <v>173</v>
      </c>
      <c r="B164" s="180" t="s">
        <v>83</v>
      </c>
      <c r="C164" s="174" t="s">
        <v>26</v>
      </c>
      <c r="D164" s="162" t="s">
        <v>45</v>
      </c>
      <c r="E164" s="184" t="s">
        <v>646</v>
      </c>
      <c r="F164" s="179" t="s">
        <v>747</v>
      </c>
      <c r="G164" s="183" t="s">
        <v>195</v>
      </c>
    </row>
    <row r="165" spans="1:7" ht="20.100000000000001" customHeight="1">
      <c r="A165" s="170">
        <v>174</v>
      </c>
      <c r="B165" s="180" t="s">
        <v>749</v>
      </c>
      <c r="C165" s="174" t="s">
        <v>77</v>
      </c>
      <c r="D165" s="162" t="s">
        <v>45</v>
      </c>
      <c r="E165" s="184" t="s">
        <v>646</v>
      </c>
      <c r="F165" s="179" t="s">
        <v>750</v>
      </c>
      <c r="G165" s="183" t="s">
        <v>193</v>
      </c>
    </row>
    <row r="166" spans="1:7" ht="20.100000000000001" customHeight="1">
      <c r="A166" s="170">
        <v>175</v>
      </c>
      <c r="B166" s="180" t="s">
        <v>82</v>
      </c>
      <c r="C166" s="174" t="s">
        <v>505</v>
      </c>
      <c r="D166" s="162" t="s">
        <v>45</v>
      </c>
      <c r="E166" s="184" t="s">
        <v>646</v>
      </c>
      <c r="F166" s="179" t="s">
        <v>751</v>
      </c>
      <c r="G166" s="183" t="s">
        <v>193</v>
      </c>
    </row>
    <row r="167" spans="1:7" ht="20.100000000000001" customHeight="1">
      <c r="A167" s="170">
        <v>176</v>
      </c>
      <c r="B167" s="180" t="s">
        <v>752</v>
      </c>
      <c r="C167" s="174" t="s">
        <v>505</v>
      </c>
      <c r="D167" s="180" t="s">
        <v>76</v>
      </c>
      <c r="E167" s="184" t="s">
        <v>646</v>
      </c>
      <c r="F167" s="179" t="s">
        <v>753</v>
      </c>
      <c r="G167" s="183" t="s">
        <v>193</v>
      </c>
    </row>
    <row r="168" spans="1:7" ht="20.100000000000001" customHeight="1">
      <c r="A168" s="170">
        <v>177</v>
      </c>
      <c r="B168" s="180" t="s">
        <v>81</v>
      </c>
      <c r="C168" s="174" t="s">
        <v>77</v>
      </c>
      <c r="D168" s="180" t="s">
        <v>76</v>
      </c>
      <c r="E168" s="184" t="s">
        <v>646</v>
      </c>
      <c r="F168" s="179" t="s">
        <v>754</v>
      </c>
      <c r="G168" s="183" t="s">
        <v>193</v>
      </c>
    </row>
    <row r="169" spans="1:7" ht="20.100000000000001" customHeight="1">
      <c r="A169" s="170">
        <v>178</v>
      </c>
      <c r="B169" s="180" t="s">
        <v>80</v>
      </c>
      <c r="C169" s="174" t="s">
        <v>77</v>
      </c>
      <c r="D169" s="162" t="s">
        <v>45</v>
      </c>
      <c r="E169" s="184" t="s">
        <v>646</v>
      </c>
      <c r="F169" s="179" t="s">
        <v>755</v>
      </c>
      <c r="G169" s="183" t="s">
        <v>193</v>
      </c>
    </row>
    <row r="170" spans="1:7" ht="20.100000000000001" customHeight="1">
      <c r="A170" s="170">
        <v>179</v>
      </c>
      <c r="B170" s="180" t="s">
        <v>79</v>
      </c>
      <c r="C170" s="174" t="s">
        <v>77</v>
      </c>
      <c r="D170" s="162" t="s">
        <v>45</v>
      </c>
      <c r="E170" s="184" t="s">
        <v>645</v>
      </c>
      <c r="F170" s="179" t="s">
        <v>756</v>
      </c>
      <c r="G170" s="183" t="s">
        <v>193</v>
      </c>
    </row>
    <row r="171" spans="1:7" ht="20.100000000000001" customHeight="1">
      <c r="A171" s="170">
        <v>180</v>
      </c>
      <c r="B171" s="180" t="s">
        <v>78</v>
      </c>
      <c r="C171" s="174" t="s">
        <v>77</v>
      </c>
      <c r="D171" s="162" t="s">
        <v>45</v>
      </c>
      <c r="E171" s="184" t="s">
        <v>645</v>
      </c>
      <c r="F171" s="179" t="s">
        <v>757</v>
      </c>
      <c r="G171" s="183" t="s">
        <v>193</v>
      </c>
    </row>
    <row r="172" spans="1:7" ht="20.100000000000001" customHeight="1">
      <c r="A172" s="170">
        <v>181</v>
      </c>
      <c r="B172" s="180" t="s">
        <v>506</v>
      </c>
      <c r="C172" s="174" t="s">
        <v>77</v>
      </c>
      <c r="D172" s="180" t="s">
        <v>76</v>
      </c>
      <c r="E172" s="184" t="s">
        <v>645</v>
      </c>
      <c r="F172" s="179" t="s">
        <v>758</v>
      </c>
      <c r="G172" s="183" t="s">
        <v>193</v>
      </c>
    </row>
    <row r="173" spans="1:7" ht="20.100000000000001" customHeight="1">
      <c r="A173" s="170">
        <v>182</v>
      </c>
      <c r="B173" s="180" t="s">
        <v>75</v>
      </c>
      <c r="C173" s="174" t="s">
        <v>507</v>
      </c>
      <c r="D173" s="180" t="s">
        <v>42</v>
      </c>
      <c r="E173" s="184" t="s">
        <v>29</v>
      </c>
      <c r="F173" s="179" t="s">
        <v>759</v>
      </c>
      <c r="G173" s="183" t="s">
        <v>193</v>
      </c>
    </row>
    <row r="174" spans="1:7" ht="20.100000000000001" customHeight="1">
      <c r="A174" s="170">
        <v>183</v>
      </c>
      <c r="B174" s="180" t="s">
        <v>760</v>
      </c>
      <c r="C174" s="174" t="s">
        <v>507</v>
      </c>
      <c r="D174" s="180" t="s">
        <v>42</v>
      </c>
      <c r="E174" s="184" t="s">
        <v>29</v>
      </c>
      <c r="F174" s="179" t="s">
        <v>761</v>
      </c>
      <c r="G174" s="183" t="s">
        <v>193</v>
      </c>
    </row>
    <row r="175" spans="1:7" ht="20.100000000000001" customHeight="1">
      <c r="A175" s="170">
        <v>184</v>
      </c>
      <c r="B175" s="180" t="s">
        <v>74</v>
      </c>
      <c r="C175" s="174" t="s">
        <v>70</v>
      </c>
      <c r="D175" s="180" t="s">
        <v>42</v>
      </c>
      <c r="E175" s="184" t="s">
        <v>29</v>
      </c>
      <c r="F175" s="179" t="s">
        <v>73</v>
      </c>
      <c r="G175" s="183" t="s">
        <v>193</v>
      </c>
    </row>
    <row r="176" spans="1:7" ht="20.100000000000001" customHeight="1">
      <c r="A176" s="170">
        <v>185</v>
      </c>
      <c r="B176" s="180" t="s">
        <v>72</v>
      </c>
      <c r="C176" s="174" t="s">
        <v>70</v>
      </c>
      <c r="D176" s="180" t="s">
        <v>42</v>
      </c>
      <c r="E176" s="184" t="s">
        <v>22</v>
      </c>
      <c r="F176" s="179" t="s">
        <v>762</v>
      </c>
      <c r="G176" s="183" t="s">
        <v>193</v>
      </c>
    </row>
    <row r="177" spans="1:7" ht="20.100000000000001" customHeight="1">
      <c r="A177" s="170">
        <v>186</v>
      </c>
      <c r="B177" s="180" t="s">
        <v>71</v>
      </c>
      <c r="C177" s="174" t="s">
        <v>70</v>
      </c>
      <c r="D177" s="180" t="s">
        <v>42</v>
      </c>
      <c r="E177" s="184" t="s">
        <v>29</v>
      </c>
      <c r="F177" s="179" t="s">
        <v>763</v>
      </c>
      <c r="G177" s="183" t="s">
        <v>193</v>
      </c>
    </row>
    <row r="178" spans="1:7" ht="20.100000000000001" customHeight="1">
      <c r="A178" s="170">
        <v>187</v>
      </c>
      <c r="B178" s="180" t="s">
        <v>764</v>
      </c>
      <c r="C178" s="174" t="s">
        <v>64</v>
      </c>
      <c r="D178" s="162" t="s">
        <v>45</v>
      </c>
      <c r="E178" s="184" t="s">
        <v>29</v>
      </c>
      <c r="F178" s="179" t="s">
        <v>68</v>
      </c>
      <c r="G178" s="183" t="s">
        <v>193</v>
      </c>
    </row>
    <row r="179" spans="1:7" ht="20.100000000000001" customHeight="1">
      <c r="A179" s="170">
        <v>188</v>
      </c>
      <c r="B179" s="180" t="s">
        <v>69</v>
      </c>
      <c r="C179" s="174" t="s">
        <v>509</v>
      </c>
      <c r="D179" s="162" t="s">
        <v>45</v>
      </c>
      <c r="E179" s="184" t="s">
        <v>29</v>
      </c>
      <c r="F179" s="179" t="s">
        <v>68</v>
      </c>
      <c r="G179" s="183" t="s">
        <v>193</v>
      </c>
    </row>
    <row r="180" spans="1:7" ht="20.100000000000001" customHeight="1">
      <c r="A180" s="170">
        <v>189</v>
      </c>
      <c r="B180" s="180" t="s">
        <v>67</v>
      </c>
      <c r="C180" s="174" t="s">
        <v>64</v>
      </c>
      <c r="D180" s="162" t="s">
        <v>45</v>
      </c>
      <c r="E180" s="184" t="s">
        <v>645</v>
      </c>
      <c r="F180" s="179" t="s">
        <v>63</v>
      </c>
      <c r="G180" s="183" t="s">
        <v>193</v>
      </c>
    </row>
    <row r="181" spans="1:7" ht="20.100000000000001" customHeight="1">
      <c r="A181" s="170">
        <v>190</v>
      </c>
      <c r="B181" s="180" t="s">
        <v>66</v>
      </c>
      <c r="C181" s="174" t="s">
        <v>64</v>
      </c>
      <c r="D181" s="162" t="s">
        <v>45</v>
      </c>
      <c r="E181" s="184" t="s">
        <v>29</v>
      </c>
      <c r="F181" s="179" t="s">
        <v>765</v>
      </c>
      <c r="G181" s="183" t="s">
        <v>193</v>
      </c>
    </row>
    <row r="182" spans="1:7" ht="20.100000000000001" customHeight="1">
      <c r="A182" s="170">
        <v>191</v>
      </c>
      <c r="B182" s="180" t="s">
        <v>65</v>
      </c>
      <c r="C182" s="174" t="s">
        <v>64</v>
      </c>
      <c r="D182" s="162" t="s">
        <v>45</v>
      </c>
      <c r="E182" s="184" t="s">
        <v>29</v>
      </c>
      <c r="F182" s="179" t="s">
        <v>765</v>
      </c>
      <c r="G182" s="183" t="s">
        <v>193</v>
      </c>
    </row>
    <row r="183" spans="1:7" ht="20.100000000000001" customHeight="1">
      <c r="A183" s="170">
        <v>192</v>
      </c>
      <c r="B183" s="180" t="s">
        <v>508</v>
      </c>
      <c r="C183" s="174" t="s">
        <v>509</v>
      </c>
      <c r="D183" s="162" t="s">
        <v>45</v>
      </c>
      <c r="E183" s="184" t="s">
        <v>645</v>
      </c>
      <c r="F183" s="179" t="s">
        <v>63</v>
      </c>
      <c r="G183" s="183" t="s">
        <v>193</v>
      </c>
    </row>
    <row r="184" spans="1:7" ht="20.100000000000001" customHeight="1">
      <c r="A184" s="170">
        <v>193</v>
      </c>
      <c r="B184" s="180" t="s">
        <v>397</v>
      </c>
      <c r="C184" s="174" t="s">
        <v>283</v>
      </c>
      <c r="D184" s="162" t="s">
        <v>45</v>
      </c>
      <c r="E184" s="184" t="s">
        <v>646</v>
      </c>
      <c r="F184" s="179" t="s">
        <v>766</v>
      </c>
      <c r="G184" s="183" t="s">
        <v>193</v>
      </c>
    </row>
    <row r="185" spans="1:7" ht="20.100000000000001" customHeight="1">
      <c r="A185" s="170">
        <v>194</v>
      </c>
      <c r="B185" s="180" t="s">
        <v>398</v>
      </c>
      <c r="C185" s="174" t="s">
        <v>1000</v>
      </c>
      <c r="D185" s="180" t="s">
        <v>25</v>
      </c>
      <c r="E185" s="184" t="s">
        <v>29</v>
      </c>
      <c r="F185" s="179" t="s">
        <v>61</v>
      </c>
      <c r="G185" s="183" t="s">
        <v>194</v>
      </c>
    </row>
    <row r="186" spans="1:7" ht="20.100000000000001" customHeight="1">
      <c r="A186" s="170">
        <v>195</v>
      </c>
      <c r="B186" s="180" t="s">
        <v>510</v>
      </c>
      <c r="C186" s="174" t="s">
        <v>511</v>
      </c>
      <c r="D186" s="180" t="s">
        <v>966</v>
      </c>
      <c r="E186" s="184" t="s">
        <v>22</v>
      </c>
      <c r="F186" s="179" t="s">
        <v>767</v>
      </c>
      <c r="G186" s="183" t="s">
        <v>193</v>
      </c>
    </row>
    <row r="187" spans="1:7" ht="20.100000000000001" customHeight="1">
      <c r="A187" s="170">
        <v>196</v>
      </c>
      <c r="B187" s="180" t="s">
        <v>399</v>
      </c>
      <c r="C187" s="174" t="s">
        <v>59</v>
      </c>
      <c r="D187" s="170" t="s">
        <v>27</v>
      </c>
      <c r="E187" s="184" t="s">
        <v>29</v>
      </c>
      <c r="F187" s="179" t="s">
        <v>768</v>
      </c>
      <c r="G187" s="183" t="s">
        <v>193</v>
      </c>
    </row>
    <row r="188" spans="1:7" ht="20.100000000000001" customHeight="1">
      <c r="A188" s="170">
        <v>197</v>
      </c>
      <c r="B188" s="180" t="s">
        <v>400</v>
      </c>
      <c r="C188" s="174" t="s">
        <v>512</v>
      </c>
      <c r="D188" s="180" t="s">
        <v>42</v>
      </c>
      <c r="E188" s="184" t="s">
        <v>645</v>
      </c>
      <c r="F188" s="179" t="s">
        <v>769</v>
      </c>
      <c r="G188" s="183" t="s">
        <v>193</v>
      </c>
    </row>
    <row r="189" spans="1:7" ht="20.100000000000001" customHeight="1">
      <c r="A189" s="170">
        <v>198</v>
      </c>
      <c r="B189" s="180" t="s">
        <v>513</v>
      </c>
      <c r="C189" s="174" t="s">
        <v>512</v>
      </c>
      <c r="D189" s="180" t="s">
        <v>42</v>
      </c>
      <c r="E189" s="184" t="s">
        <v>645</v>
      </c>
      <c r="F189" s="179" t="s">
        <v>770</v>
      </c>
      <c r="G189" s="183" t="s">
        <v>193</v>
      </c>
    </row>
    <row r="190" spans="1:7" ht="20.100000000000001" customHeight="1">
      <c r="A190" s="170">
        <v>199</v>
      </c>
      <c r="B190" s="180" t="s">
        <v>771</v>
      </c>
      <c r="C190" s="174" t="s">
        <v>772</v>
      </c>
      <c r="D190" s="170" t="s">
        <v>27</v>
      </c>
      <c r="E190" s="184" t="s">
        <v>646</v>
      </c>
      <c r="F190" s="179" t="s">
        <v>773</v>
      </c>
      <c r="G190" s="183" t="s">
        <v>193</v>
      </c>
    </row>
    <row r="191" spans="1:7" ht="20.100000000000001" customHeight="1">
      <c r="A191" s="170">
        <v>200</v>
      </c>
      <c r="B191" s="180" t="s">
        <v>58</v>
      </c>
      <c r="C191" s="174" t="s">
        <v>772</v>
      </c>
      <c r="D191" s="170" t="s">
        <v>27</v>
      </c>
      <c r="E191" s="184" t="s">
        <v>646</v>
      </c>
      <c r="F191" s="179" t="s">
        <v>774</v>
      </c>
      <c r="G191" s="183" t="s">
        <v>193</v>
      </c>
    </row>
    <row r="192" spans="1:7" ht="20.100000000000001" customHeight="1">
      <c r="A192" s="170">
        <v>201</v>
      </c>
      <c r="B192" s="180" t="s">
        <v>57</v>
      </c>
      <c r="C192" s="174" t="s">
        <v>772</v>
      </c>
      <c r="D192" s="170" t="s">
        <v>27</v>
      </c>
      <c r="E192" s="184" t="s">
        <v>646</v>
      </c>
      <c r="F192" s="179" t="s">
        <v>1163</v>
      </c>
      <c r="G192" s="183" t="s">
        <v>193</v>
      </c>
    </row>
    <row r="193" spans="1:7" ht="20.100000000000001" customHeight="1">
      <c r="A193" s="170">
        <v>202</v>
      </c>
      <c r="B193" s="180" t="s">
        <v>775</v>
      </c>
      <c r="C193" s="174" t="s">
        <v>514</v>
      </c>
      <c r="D193" s="173" t="s">
        <v>55</v>
      </c>
      <c r="E193" s="185" t="s">
        <v>914</v>
      </c>
      <c r="F193" s="162" t="s">
        <v>776</v>
      </c>
      <c r="G193" s="168" t="s">
        <v>193</v>
      </c>
    </row>
    <row r="194" spans="1:7" ht="20.100000000000001" customHeight="1">
      <c r="A194" s="170">
        <v>203</v>
      </c>
      <c r="B194" s="180" t="s">
        <v>56</v>
      </c>
      <c r="C194" s="190" t="s">
        <v>514</v>
      </c>
      <c r="D194" s="173" t="s">
        <v>55</v>
      </c>
      <c r="E194" s="185" t="s">
        <v>914</v>
      </c>
      <c r="F194" s="162" t="s">
        <v>776</v>
      </c>
      <c r="G194" s="168" t="s">
        <v>193</v>
      </c>
    </row>
    <row r="195" spans="1:7" ht="20.100000000000001" customHeight="1">
      <c r="A195" s="170">
        <v>204</v>
      </c>
      <c r="B195" s="173" t="s">
        <v>401</v>
      </c>
      <c r="C195" s="174" t="s">
        <v>1001</v>
      </c>
      <c r="D195" s="162" t="s">
        <v>45</v>
      </c>
      <c r="E195" s="185" t="s">
        <v>29</v>
      </c>
      <c r="F195" s="162" t="s">
        <v>54</v>
      </c>
      <c r="G195" s="168" t="s">
        <v>193</v>
      </c>
    </row>
    <row r="196" spans="1:7" ht="20.100000000000001" customHeight="1">
      <c r="A196" s="170">
        <v>205</v>
      </c>
      <c r="B196" s="173" t="s">
        <v>53</v>
      </c>
      <c r="C196" s="174" t="s">
        <v>701</v>
      </c>
      <c r="D196" s="162" t="s">
        <v>45</v>
      </c>
      <c r="E196" s="185" t="s">
        <v>646</v>
      </c>
      <c r="F196" s="162" t="s">
        <v>52</v>
      </c>
      <c r="G196" s="168" t="s">
        <v>195</v>
      </c>
    </row>
    <row r="197" spans="1:7" ht="20.100000000000001" customHeight="1">
      <c r="A197" s="170">
        <v>206</v>
      </c>
      <c r="B197" s="173" t="s">
        <v>51</v>
      </c>
      <c r="C197" s="174" t="s">
        <v>701</v>
      </c>
      <c r="D197" s="162" t="s">
        <v>45</v>
      </c>
      <c r="E197" s="185" t="s">
        <v>646</v>
      </c>
      <c r="F197" s="162" t="s">
        <v>50</v>
      </c>
      <c r="G197" s="168" t="s">
        <v>195</v>
      </c>
    </row>
    <row r="198" spans="1:7" ht="20.100000000000001" customHeight="1">
      <c r="A198" s="170">
        <v>207</v>
      </c>
      <c r="B198" s="173" t="s">
        <v>49</v>
      </c>
      <c r="C198" s="174" t="s">
        <v>701</v>
      </c>
      <c r="D198" s="162" t="s">
        <v>45</v>
      </c>
      <c r="E198" s="185" t="s">
        <v>646</v>
      </c>
      <c r="F198" s="162" t="s">
        <v>48</v>
      </c>
      <c r="G198" s="168" t="s">
        <v>195</v>
      </c>
    </row>
    <row r="199" spans="1:7" ht="20.100000000000001" customHeight="1">
      <c r="A199" s="170">
        <v>208</v>
      </c>
      <c r="B199" s="173" t="s">
        <v>47</v>
      </c>
      <c r="C199" s="174" t="s">
        <v>777</v>
      </c>
      <c r="D199" s="162" t="s">
        <v>45</v>
      </c>
      <c r="E199" s="185" t="s">
        <v>739</v>
      </c>
      <c r="F199" s="162" t="s">
        <v>778</v>
      </c>
      <c r="G199" s="168" t="s">
        <v>193</v>
      </c>
    </row>
    <row r="200" spans="1:7" ht="20.100000000000001" customHeight="1">
      <c r="A200" s="170">
        <v>209</v>
      </c>
      <c r="B200" s="173" t="s">
        <v>779</v>
      </c>
      <c r="C200" s="174" t="s">
        <v>777</v>
      </c>
      <c r="D200" s="162" t="s">
        <v>45</v>
      </c>
      <c r="E200" s="185" t="s">
        <v>780</v>
      </c>
      <c r="F200" s="162" t="s">
        <v>46</v>
      </c>
      <c r="G200" s="168" t="s">
        <v>195</v>
      </c>
    </row>
    <row r="201" spans="1:7" ht="20.100000000000001" customHeight="1">
      <c r="A201" s="170">
        <v>210</v>
      </c>
      <c r="B201" s="191" t="s">
        <v>403</v>
      </c>
      <c r="C201" s="192" t="s">
        <v>404</v>
      </c>
      <c r="D201" s="170" t="s">
        <v>27</v>
      </c>
      <c r="E201" s="193" t="s">
        <v>29</v>
      </c>
      <c r="F201" s="194" t="s">
        <v>781</v>
      </c>
      <c r="G201" s="183" t="s">
        <v>195</v>
      </c>
    </row>
    <row r="202" spans="1:7" ht="20.100000000000001" customHeight="1">
      <c r="A202" s="170">
        <v>211</v>
      </c>
      <c r="B202" s="191" t="s">
        <v>515</v>
      </c>
      <c r="C202" s="192" t="s">
        <v>782</v>
      </c>
      <c r="D202" s="162" t="s">
        <v>45</v>
      </c>
      <c r="E202" s="193" t="s">
        <v>780</v>
      </c>
      <c r="F202" s="194" t="s">
        <v>44</v>
      </c>
      <c r="G202" s="195" t="s">
        <v>195</v>
      </c>
    </row>
    <row r="203" spans="1:7" ht="20.100000000000001" customHeight="1">
      <c r="A203" s="170">
        <v>212</v>
      </c>
      <c r="B203" s="180" t="s">
        <v>43</v>
      </c>
      <c r="C203" s="174" t="s">
        <v>419</v>
      </c>
      <c r="D203" s="173" t="s">
        <v>42</v>
      </c>
      <c r="E203" s="185" t="s">
        <v>29</v>
      </c>
      <c r="F203" s="162" t="s">
        <v>41</v>
      </c>
      <c r="G203" s="168" t="s">
        <v>193</v>
      </c>
    </row>
    <row r="204" spans="1:7" ht="20.100000000000001" customHeight="1">
      <c r="A204" s="170">
        <v>213</v>
      </c>
      <c r="B204" s="180" t="s">
        <v>405</v>
      </c>
      <c r="C204" s="196" t="s">
        <v>516</v>
      </c>
      <c r="D204" s="180" t="s">
        <v>30</v>
      </c>
      <c r="E204" s="184" t="s">
        <v>29</v>
      </c>
      <c r="F204" s="179" t="s">
        <v>28</v>
      </c>
      <c r="G204" s="183" t="s">
        <v>195</v>
      </c>
    </row>
    <row r="205" spans="1:7" ht="20.100000000000001" customHeight="1">
      <c r="A205" s="170">
        <v>214</v>
      </c>
      <c r="B205" s="180" t="s">
        <v>39</v>
      </c>
      <c r="C205" s="196" t="s">
        <v>385</v>
      </c>
      <c r="D205" s="170" t="s">
        <v>27</v>
      </c>
      <c r="E205" s="184" t="s">
        <v>29</v>
      </c>
      <c r="F205" s="179" t="s">
        <v>38</v>
      </c>
      <c r="G205" s="183" t="s">
        <v>193</v>
      </c>
    </row>
    <row r="206" spans="1:7" ht="20.100000000000001" customHeight="1">
      <c r="A206" s="170">
        <v>215</v>
      </c>
      <c r="B206" s="180" t="s">
        <v>37</v>
      </c>
      <c r="C206" s="174" t="s">
        <v>36</v>
      </c>
      <c r="D206" s="170" t="s">
        <v>27</v>
      </c>
      <c r="E206" s="185" t="s">
        <v>29</v>
      </c>
      <c r="F206" s="162" t="s">
        <v>35</v>
      </c>
      <c r="G206" s="168" t="s">
        <v>193</v>
      </c>
    </row>
    <row r="207" spans="1:7" ht="20.100000000000001" customHeight="1">
      <c r="A207" s="170">
        <v>216</v>
      </c>
      <c r="B207" s="197" t="s">
        <v>207</v>
      </c>
      <c r="C207" s="198" t="s">
        <v>540</v>
      </c>
      <c r="D207" s="170" t="s">
        <v>27</v>
      </c>
      <c r="E207" s="199" t="s">
        <v>619</v>
      </c>
      <c r="F207" s="200" t="s">
        <v>33</v>
      </c>
      <c r="G207" s="201" t="s">
        <v>193</v>
      </c>
    </row>
    <row r="208" spans="1:7" ht="20.25" customHeight="1">
      <c r="A208" s="170">
        <v>217</v>
      </c>
      <c r="B208" s="180" t="s">
        <v>783</v>
      </c>
      <c r="C208" s="174" t="s">
        <v>544</v>
      </c>
      <c r="D208" s="173" t="s">
        <v>25</v>
      </c>
      <c r="E208" s="185" t="s">
        <v>780</v>
      </c>
      <c r="F208" s="162" t="s">
        <v>784</v>
      </c>
      <c r="G208" s="168" t="s">
        <v>194</v>
      </c>
    </row>
    <row r="209" spans="1:7" ht="20.25" customHeight="1">
      <c r="A209" s="170">
        <v>218</v>
      </c>
      <c r="B209" s="180" t="s">
        <v>545</v>
      </c>
      <c r="C209" s="174" t="s">
        <v>364</v>
      </c>
      <c r="D209" s="173" t="s">
        <v>23</v>
      </c>
      <c r="E209" s="185" t="s">
        <v>22</v>
      </c>
      <c r="F209" s="162" t="s">
        <v>32</v>
      </c>
      <c r="G209" s="168" t="s">
        <v>193</v>
      </c>
    </row>
    <row r="210" spans="1:7" ht="20.25" customHeight="1">
      <c r="A210" s="170">
        <v>219</v>
      </c>
      <c r="B210" s="202" t="s">
        <v>406</v>
      </c>
      <c r="C210" s="203" t="s">
        <v>517</v>
      </c>
      <c r="D210" s="170" t="s">
        <v>27</v>
      </c>
      <c r="E210" s="204" t="s">
        <v>408</v>
      </c>
      <c r="F210" s="205" t="s">
        <v>407</v>
      </c>
      <c r="G210" s="206" t="s">
        <v>193</v>
      </c>
    </row>
    <row r="211" spans="1:7" ht="20.25" customHeight="1">
      <c r="A211" s="170">
        <v>220</v>
      </c>
      <c r="B211" s="202" t="s">
        <v>31</v>
      </c>
      <c r="C211" s="203" t="s">
        <v>785</v>
      </c>
      <c r="D211" s="170" t="s">
        <v>27</v>
      </c>
      <c r="E211" s="204" t="s">
        <v>408</v>
      </c>
      <c r="F211" s="205" t="s">
        <v>409</v>
      </c>
      <c r="G211" s="206" t="s">
        <v>193</v>
      </c>
    </row>
    <row r="212" spans="1:7" ht="20.25" customHeight="1">
      <c r="A212" s="170">
        <v>221</v>
      </c>
      <c r="B212" s="207" t="s">
        <v>410</v>
      </c>
      <c r="C212" s="208" t="s">
        <v>411</v>
      </c>
      <c r="D212" s="207" t="s">
        <v>30</v>
      </c>
      <c r="E212" s="209" t="s">
        <v>29</v>
      </c>
      <c r="F212" s="210" t="s">
        <v>28</v>
      </c>
      <c r="G212" s="211" t="s">
        <v>195</v>
      </c>
    </row>
    <row r="213" spans="1:7" ht="20.25" customHeight="1">
      <c r="A213" s="170">
        <v>222</v>
      </c>
      <c r="B213" s="180" t="s">
        <v>412</v>
      </c>
      <c r="C213" s="174" t="s">
        <v>501</v>
      </c>
      <c r="D213" s="170" t="s">
        <v>27</v>
      </c>
      <c r="E213" s="185" t="s">
        <v>408</v>
      </c>
      <c r="F213" s="162" t="s">
        <v>786</v>
      </c>
      <c r="G213" s="168" t="s">
        <v>193</v>
      </c>
    </row>
    <row r="214" spans="1:7" ht="20.25" customHeight="1">
      <c r="A214" s="170">
        <v>223</v>
      </c>
      <c r="B214" s="180" t="s">
        <v>413</v>
      </c>
      <c r="C214" s="174" t="s">
        <v>26</v>
      </c>
      <c r="D214" s="173" t="s">
        <v>25</v>
      </c>
      <c r="E214" s="185" t="s">
        <v>408</v>
      </c>
      <c r="F214" s="162" t="s">
        <v>787</v>
      </c>
      <c r="G214" s="168" t="s">
        <v>194</v>
      </c>
    </row>
    <row r="215" spans="1:7" ht="20.25" customHeight="1">
      <c r="A215" s="170">
        <v>224</v>
      </c>
      <c r="B215" s="173" t="s">
        <v>414</v>
      </c>
      <c r="C215" s="174" t="s">
        <v>546</v>
      </c>
      <c r="D215" s="173" t="s">
        <v>23</v>
      </c>
      <c r="E215" s="185" t="s">
        <v>22</v>
      </c>
      <c r="F215" s="162" t="s">
        <v>21</v>
      </c>
      <c r="G215" s="168" t="s">
        <v>193</v>
      </c>
    </row>
    <row r="216" spans="1:7" ht="20.25" customHeight="1">
      <c r="A216" s="170">
        <v>225</v>
      </c>
      <c r="B216" s="212" t="s">
        <v>788</v>
      </c>
      <c r="C216" s="213" t="s">
        <v>1002</v>
      </c>
      <c r="D216" s="170" t="s">
        <v>27</v>
      </c>
      <c r="E216" s="214" t="s">
        <v>22</v>
      </c>
      <c r="F216" s="215" t="s">
        <v>789</v>
      </c>
      <c r="G216" s="216" t="s">
        <v>193</v>
      </c>
    </row>
    <row r="217" spans="1:7" ht="20.25" customHeight="1">
      <c r="A217" s="170">
        <v>226</v>
      </c>
      <c r="B217" s="173" t="s">
        <v>415</v>
      </c>
      <c r="C217" s="174" t="s">
        <v>416</v>
      </c>
      <c r="D217" s="170" t="s">
        <v>27</v>
      </c>
      <c r="E217" s="185" t="s">
        <v>619</v>
      </c>
      <c r="F217" s="162" t="s">
        <v>417</v>
      </c>
      <c r="G217" s="168" t="s">
        <v>193</v>
      </c>
    </row>
    <row r="218" spans="1:7" ht="20.25" customHeight="1">
      <c r="A218" s="170">
        <v>227</v>
      </c>
      <c r="B218" s="173" t="s">
        <v>418</v>
      </c>
      <c r="C218" s="174" t="s">
        <v>419</v>
      </c>
      <c r="D218" s="173" t="s">
        <v>420</v>
      </c>
      <c r="E218" s="167" t="s">
        <v>408</v>
      </c>
      <c r="F218" s="162" t="s">
        <v>421</v>
      </c>
      <c r="G218" s="168" t="s">
        <v>193</v>
      </c>
    </row>
    <row r="219" spans="1:7" ht="20.25" customHeight="1">
      <c r="A219" s="170">
        <v>228</v>
      </c>
      <c r="B219" s="173" t="s">
        <v>170</v>
      </c>
      <c r="C219" s="174" t="s">
        <v>518</v>
      </c>
      <c r="D219" s="173" t="s">
        <v>422</v>
      </c>
      <c r="E219" s="167" t="s">
        <v>408</v>
      </c>
      <c r="F219" s="162" t="s">
        <v>423</v>
      </c>
      <c r="G219" s="168" t="s">
        <v>193</v>
      </c>
    </row>
    <row r="220" spans="1:7" ht="20.25" customHeight="1">
      <c r="A220" s="170">
        <v>229</v>
      </c>
      <c r="B220" s="173" t="s">
        <v>171</v>
      </c>
      <c r="C220" s="174" t="s">
        <v>518</v>
      </c>
      <c r="D220" s="173" t="s">
        <v>424</v>
      </c>
      <c r="E220" s="167" t="s">
        <v>408</v>
      </c>
      <c r="F220" s="162" t="s">
        <v>425</v>
      </c>
      <c r="G220" s="168" t="s">
        <v>193</v>
      </c>
    </row>
    <row r="221" spans="1:7" ht="20.25" customHeight="1">
      <c r="A221" s="170">
        <v>230</v>
      </c>
      <c r="B221" s="173" t="s">
        <v>208</v>
      </c>
      <c r="C221" s="174" t="s">
        <v>696</v>
      </c>
      <c r="D221" s="173" t="s">
        <v>42</v>
      </c>
      <c r="E221" s="185" t="s">
        <v>780</v>
      </c>
      <c r="F221" s="162" t="s">
        <v>108</v>
      </c>
      <c r="G221" s="168" t="s">
        <v>193</v>
      </c>
    </row>
    <row r="222" spans="1:7" s="16" customFormat="1" ht="20.25" customHeight="1">
      <c r="A222" s="170">
        <v>231</v>
      </c>
      <c r="B222" s="173" t="s">
        <v>209</v>
      </c>
      <c r="C222" s="174" t="s">
        <v>696</v>
      </c>
      <c r="D222" s="173" t="s">
        <v>42</v>
      </c>
      <c r="E222" s="185" t="s">
        <v>739</v>
      </c>
      <c r="F222" s="162" t="s">
        <v>210</v>
      </c>
      <c r="G222" s="168" t="s">
        <v>193</v>
      </c>
    </row>
    <row r="223" spans="1:7" ht="20.25" customHeight="1">
      <c r="A223" s="170">
        <v>232</v>
      </c>
      <c r="B223" s="173" t="s">
        <v>915</v>
      </c>
      <c r="C223" s="196" t="s">
        <v>26</v>
      </c>
      <c r="D223" s="162" t="s">
        <v>45</v>
      </c>
      <c r="E223" s="184" t="s">
        <v>29</v>
      </c>
      <c r="F223" s="179" t="s">
        <v>456</v>
      </c>
      <c r="G223" s="183" t="s">
        <v>195</v>
      </c>
    </row>
    <row r="224" spans="1:7" ht="20.25" customHeight="1">
      <c r="A224" s="170">
        <v>233</v>
      </c>
      <c r="B224" s="180" t="s">
        <v>211</v>
      </c>
      <c r="C224" s="196" t="s">
        <v>426</v>
      </c>
      <c r="D224" s="180" t="s">
        <v>42</v>
      </c>
      <c r="E224" s="185" t="s">
        <v>29</v>
      </c>
      <c r="F224" s="162" t="s">
        <v>790</v>
      </c>
      <c r="G224" s="168" t="s">
        <v>193</v>
      </c>
    </row>
    <row r="225" spans="1:7" ht="20.25" customHeight="1">
      <c r="A225" s="170">
        <v>234</v>
      </c>
      <c r="B225" s="180" t="s">
        <v>212</v>
      </c>
      <c r="C225" s="196" t="s">
        <v>426</v>
      </c>
      <c r="D225" s="180" t="s">
        <v>42</v>
      </c>
      <c r="E225" s="185" t="s">
        <v>22</v>
      </c>
      <c r="F225" s="162" t="s">
        <v>791</v>
      </c>
      <c r="G225" s="168" t="s">
        <v>193</v>
      </c>
    </row>
    <row r="226" spans="1:7" s="16" customFormat="1" ht="20.25" customHeight="1">
      <c r="A226" s="170">
        <v>235</v>
      </c>
      <c r="B226" s="180" t="s">
        <v>213</v>
      </c>
      <c r="C226" s="196" t="s">
        <v>214</v>
      </c>
      <c r="D226" s="180" t="s">
        <v>42</v>
      </c>
      <c r="E226" s="185" t="s">
        <v>22</v>
      </c>
      <c r="F226" s="162" t="s">
        <v>792</v>
      </c>
      <c r="G226" s="168" t="s">
        <v>193</v>
      </c>
    </row>
    <row r="227" spans="1:7" ht="20.25" customHeight="1">
      <c r="A227" s="170">
        <v>236</v>
      </c>
      <c r="B227" s="180" t="s">
        <v>215</v>
      </c>
      <c r="C227" s="196" t="s">
        <v>214</v>
      </c>
      <c r="D227" s="180" t="s">
        <v>42</v>
      </c>
      <c r="E227" s="185" t="s">
        <v>22</v>
      </c>
      <c r="F227" s="162" t="s">
        <v>216</v>
      </c>
      <c r="G227" s="168" t="s">
        <v>193</v>
      </c>
    </row>
    <row r="228" spans="1:7" ht="20.25" customHeight="1">
      <c r="A228" s="170">
        <v>237</v>
      </c>
      <c r="B228" s="180" t="s">
        <v>217</v>
      </c>
      <c r="C228" s="196" t="s">
        <v>214</v>
      </c>
      <c r="D228" s="180" t="s">
        <v>42</v>
      </c>
      <c r="E228" s="185" t="s">
        <v>22</v>
      </c>
      <c r="F228" s="162" t="s">
        <v>793</v>
      </c>
      <c r="G228" s="168" t="s">
        <v>193</v>
      </c>
    </row>
    <row r="229" spans="1:7" ht="20.100000000000001" customHeight="1">
      <c r="A229" s="170">
        <v>238</v>
      </c>
      <c r="B229" s="180" t="s">
        <v>519</v>
      </c>
      <c r="C229" s="196" t="s">
        <v>214</v>
      </c>
      <c r="D229" s="180" t="s">
        <v>42</v>
      </c>
      <c r="E229" s="185" t="s">
        <v>22</v>
      </c>
      <c r="F229" s="162" t="s">
        <v>794</v>
      </c>
      <c r="G229" s="168" t="s">
        <v>193</v>
      </c>
    </row>
    <row r="230" spans="1:7" ht="20.100000000000001" customHeight="1">
      <c r="A230" s="170">
        <v>239</v>
      </c>
      <c r="B230" s="180" t="s">
        <v>218</v>
      </c>
      <c r="C230" s="196" t="s">
        <v>547</v>
      </c>
      <c r="D230" s="180" t="s">
        <v>25</v>
      </c>
      <c r="E230" s="185" t="s">
        <v>22</v>
      </c>
      <c r="F230" s="162" t="s">
        <v>219</v>
      </c>
      <c r="G230" s="168" t="s">
        <v>194</v>
      </c>
    </row>
    <row r="231" spans="1:7" ht="20.100000000000001" customHeight="1">
      <c r="A231" s="170">
        <v>240</v>
      </c>
      <c r="B231" s="180" t="s">
        <v>520</v>
      </c>
      <c r="C231" s="196" t="s">
        <v>795</v>
      </c>
      <c r="D231" s="180" t="s">
        <v>117</v>
      </c>
      <c r="E231" s="185" t="s">
        <v>22</v>
      </c>
      <c r="F231" s="162" t="s">
        <v>220</v>
      </c>
      <c r="G231" s="168" t="s">
        <v>193</v>
      </c>
    </row>
    <row r="232" spans="1:7" ht="20.100000000000001" customHeight="1">
      <c r="A232" s="170">
        <v>241</v>
      </c>
      <c r="B232" s="217" t="s">
        <v>427</v>
      </c>
      <c r="C232" s="218" t="s">
        <v>40</v>
      </c>
      <c r="D232" s="180" t="s">
        <v>30</v>
      </c>
      <c r="E232" s="185" t="s">
        <v>29</v>
      </c>
      <c r="F232" s="162" t="s">
        <v>221</v>
      </c>
      <c r="G232" s="168" t="s">
        <v>478</v>
      </c>
    </row>
    <row r="233" spans="1:7">
      <c r="A233" s="170">
        <v>242</v>
      </c>
      <c r="B233" s="180" t="s">
        <v>796</v>
      </c>
      <c r="C233" s="196" t="s">
        <v>521</v>
      </c>
      <c r="D233" s="180" t="s">
        <v>25</v>
      </c>
      <c r="E233" s="185" t="s">
        <v>29</v>
      </c>
      <c r="F233" s="162" t="s">
        <v>222</v>
      </c>
      <c r="G233" s="168" t="s">
        <v>194</v>
      </c>
    </row>
    <row r="234" spans="1:7">
      <c r="A234" s="170">
        <v>243</v>
      </c>
      <c r="B234" s="180" t="s">
        <v>223</v>
      </c>
      <c r="C234" s="196" t="s">
        <v>1003</v>
      </c>
      <c r="D234" s="170" t="s">
        <v>27</v>
      </c>
      <c r="E234" s="185" t="s">
        <v>780</v>
      </c>
      <c r="F234" s="162" t="s">
        <v>797</v>
      </c>
      <c r="G234" s="168" t="s">
        <v>193</v>
      </c>
    </row>
    <row r="235" spans="1:7" ht="16.5">
      <c r="A235" s="170">
        <v>244</v>
      </c>
      <c r="B235" s="173" t="s">
        <v>224</v>
      </c>
      <c r="C235" s="174" t="s">
        <v>1004</v>
      </c>
      <c r="D235" s="170" t="s">
        <v>27</v>
      </c>
      <c r="E235" s="185" t="s">
        <v>739</v>
      </c>
      <c r="F235" s="219" t="s">
        <v>225</v>
      </c>
      <c r="G235" s="183" t="s">
        <v>193</v>
      </c>
    </row>
    <row r="236" spans="1:7">
      <c r="A236" s="170">
        <v>245</v>
      </c>
      <c r="B236" s="220" t="s">
        <v>226</v>
      </c>
      <c r="C236" s="221" t="s">
        <v>522</v>
      </c>
      <c r="D236" s="162" t="s">
        <v>45</v>
      </c>
      <c r="E236" s="222" t="s">
        <v>29</v>
      </c>
      <c r="F236" s="223" t="s">
        <v>228</v>
      </c>
      <c r="G236" s="224" t="s">
        <v>193</v>
      </c>
    </row>
    <row r="237" spans="1:7">
      <c r="A237" s="170">
        <v>246</v>
      </c>
      <c r="B237" s="220" t="s">
        <v>229</v>
      </c>
      <c r="C237" s="221" t="s">
        <v>227</v>
      </c>
      <c r="D237" s="162" t="s">
        <v>45</v>
      </c>
      <c r="E237" s="222" t="s">
        <v>29</v>
      </c>
      <c r="F237" s="223" t="s">
        <v>230</v>
      </c>
      <c r="G237" s="224" t="s">
        <v>193</v>
      </c>
    </row>
    <row r="238" spans="1:7">
      <c r="A238" s="170">
        <v>247</v>
      </c>
      <c r="B238" s="220" t="s">
        <v>231</v>
      </c>
      <c r="C238" s="221" t="s">
        <v>227</v>
      </c>
      <c r="D238" s="162" t="s">
        <v>45</v>
      </c>
      <c r="E238" s="222" t="s">
        <v>29</v>
      </c>
      <c r="F238" s="223" t="s">
        <v>232</v>
      </c>
      <c r="G238" s="224" t="s">
        <v>193</v>
      </c>
    </row>
    <row r="239" spans="1:7">
      <c r="A239" s="170">
        <v>248</v>
      </c>
      <c r="B239" s="220" t="s">
        <v>233</v>
      </c>
      <c r="C239" s="221" t="s">
        <v>522</v>
      </c>
      <c r="D239" s="162" t="s">
        <v>45</v>
      </c>
      <c r="E239" s="222" t="s">
        <v>29</v>
      </c>
      <c r="F239" s="223" t="s">
        <v>234</v>
      </c>
      <c r="G239" s="224" t="s">
        <v>193</v>
      </c>
    </row>
    <row r="240" spans="1:7">
      <c r="A240" s="170">
        <v>249</v>
      </c>
      <c r="B240" s="220" t="s">
        <v>428</v>
      </c>
      <c r="C240" s="221" t="s">
        <v>227</v>
      </c>
      <c r="D240" s="162" t="s">
        <v>45</v>
      </c>
      <c r="E240" s="222" t="s">
        <v>22</v>
      </c>
      <c r="F240" s="223" t="s">
        <v>235</v>
      </c>
      <c r="G240" s="224" t="s">
        <v>193</v>
      </c>
    </row>
    <row r="241" spans="1:7">
      <c r="A241" s="170">
        <v>250</v>
      </c>
      <c r="B241" s="220" t="s">
        <v>236</v>
      </c>
      <c r="C241" s="221" t="s">
        <v>227</v>
      </c>
      <c r="D241" s="162" t="s">
        <v>45</v>
      </c>
      <c r="E241" s="222" t="s">
        <v>22</v>
      </c>
      <c r="F241" s="223" t="s">
        <v>798</v>
      </c>
      <c r="G241" s="224" t="s">
        <v>193</v>
      </c>
    </row>
    <row r="242" spans="1:7">
      <c r="A242" s="170">
        <v>251</v>
      </c>
      <c r="B242" s="220" t="s">
        <v>237</v>
      </c>
      <c r="C242" s="221" t="s">
        <v>227</v>
      </c>
      <c r="D242" s="223" t="s">
        <v>25</v>
      </c>
      <c r="E242" s="222" t="s">
        <v>22</v>
      </c>
      <c r="F242" s="223" t="s">
        <v>238</v>
      </c>
      <c r="G242" s="224" t="s">
        <v>194</v>
      </c>
    </row>
    <row r="243" spans="1:7">
      <c r="A243" s="170">
        <v>252</v>
      </c>
      <c r="B243" s="220" t="s">
        <v>239</v>
      </c>
      <c r="C243" s="221" t="s">
        <v>227</v>
      </c>
      <c r="D243" s="162" t="s">
        <v>45</v>
      </c>
      <c r="E243" s="222" t="s">
        <v>29</v>
      </c>
      <c r="F243" s="223" t="s">
        <v>240</v>
      </c>
      <c r="G243" s="224" t="s">
        <v>193</v>
      </c>
    </row>
    <row r="244" spans="1:7">
      <c r="A244" s="170">
        <v>253</v>
      </c>
      <c r="B244" s="220" t="s">
        <v>241</v>
      </c>
      <c r="C244" s="221" t="s">
        <v>227</v>
      </c>
      <c r="D244" s="162" t="s">
        <v>45</v>
      </c>
      <c r="E244" s="222" t="s">
        <v>29</v>
      </c>
      <c r="F244" s="223" t="s">
        <v>242</v>
      </c>
      <c r="G244" s="224" t="s">
        <v>193</v>
      </c>
    </row>
    <row r="245" spans="1:7">
      <c r="A245" s="170">
        <v>254</v>
      </c>
      <c r="B245" s="220" t="s">
        <v>243</v>
      </c>
      <c r="C245" s="221" t="s">
        <v>227</v>
      </c>
      <c r="D245" s="162" t="s">
        <v>45</v>
      </c>
      <c r="E245" s="222" t="s">
        <v>29</v>
      </c>
      <c r="F245" s="223" t="s">
        <v>799</v>
      </c>
      <c r="G245" s="224" t="s">
        <v>193</v>
      </c>
    </row>
    <row r="246" spans="1:7">
      <c r="A246" s="170">
        <v>255</v>
      </c>
      <c r="B246" s="220" t="s">
        <v>244</v>
      </c>
      <c r="C246" s="221" t="s">
        <v>227</v>
      </c>
      <c r="D246" s="162" t="s">
        <v>45</v>
      </c>
      <c r="E246" s="222" t="s">
        <v>22</v>
      </c>
      <c r="F246" s="223" t="s">
        <v>245</v>
      </c>
      <c r="G246" s="224" t="s">
        <v>193</v>
      </c>
    </row>
    <row r="247" spans="1:7">
      <c r="A247" s="170">
        <v>256</v>
      </c>
      <c r="B247" s="220" t="s">
        <v>246</v>
      </c>
      <c r="C247" s="221" t="s">
        <v>522</v>
      </c>
      <c r="D247" s="162" t="s">
        <v>45</v>
      </c>
      <c r="E247" s="222" t="s">
        <v>22</v>
      </c>
      <c r="F247" s="223" t="s">
        <v>247</v>
      </c>
      <c r="G247" s="224" t="s">
        <v>193</v>
      </c>
    </row>
    <row r="248" spans="1:7">
      <c r="A248" s="170">
        <v>257</v>
      </c>
      <c r="B248" s="220" t="s">
        <v>248</v>
      </c>
      <c r="C248" s="221" t="s">
        <v>227</v>
      </c>
      <c r="D248" s="170" t="s">
        <v>27</v>
      </c>
      <c r="E248" s="222" t="s">
        <v>29</v>
      </c>
      <c r="F248" s="223" t="s">
        <v>249</v>
      </c>
      <c r="G248" s="224" t="s">
        <v>193</v>
      </c>
    </row>
    <row r="249" spans="1:7">
      <c r="A249" s="170">
        <v>258</v>
      </c>
      <c r="B249" s="220" t="s">
        <v>250</v>
      </c>
      <c r="C249" s="221" t="s">
        <v>227</v>
      </c>
      <c r="D249" s="223" t="s">
        <v>30</v>
      </c>
      <c r="E249" s="222" t="s">
        <v>29</v>
      </c>
      <c r="F249" s="223" t="s">
        <v>251</v>
      </c>
      <c r="G249" s="224" t="s">
        <v>193</v>
      </c>
    </row>
    <row r="250" spans="1:7">
      <c r="A250" s="170">
        <v>259</v>
      </c>
      <c r="B250" s="220" t="s">
        <v>252</v>
      </c>
      <c r="C250" s="221" t="s">
        <v>227</v>
      </c>
      <c r="D250" s="223" t="s">
        <v>25</v>
      </c>
      <c r="E250" s="222" t="s">
        <v>29</v>
      </c>
      <c r="F250" s="223" t="s">
        <v>253</v>
      </c>
      <c r="G250" s="224" t="s">
        <v>194</v>
      </c>
    </row>
    <row r="251" spans="1:7">
      <c r="A251" s="170">
        <v>260</v>
      </c>
      <c r="B251" s="220" t="s">
        <v>254</v>
      </c>
      <c r="C251" s="221" t="s">
        <v>227</v>
      </c>
      <c r="D251" s="223" t="s">
        <v>30</v>
      </c>
      <c r="E251" s="222" t="s">
        <v>22</v>
      </c>
      <c r="F251" s="223" t="s">
        <v>255</v>
      </c>
      <c r="G251" s="224" t="s">
        <v>193</v>
      </c>
    </row>
    <row r="252" spans="1:7">
      <c r="A252" s="170">
        <v>261</v>
      </c>
      <c r="B252" s="181" t="s">
        <v>433</v>
      </c>
      <c r="C252" s="189" t="s">
        <v>800</v>
      </c>
      <c r="D252" s="181" t="s">
        <v>42</v>
      </c>
      <c r="E252" s="225" t="s">
        <v>739</v>
      </c>
      <c r="F252" s="181" t="s">
        <v>429</v>
      </c>
      <c r="G252" s="226" t="s">
        <v>193</v>
      </c>
    </row>
    <row r="253" spans="1:7">
      <c r="A253" s="170">
        <v>262</v>
      </c>
      <c r="B253" s="181" t="s">
        <v>801</v>
      </c>
      <c r="C253" s="189" t="s">
        <v>1005</v>
      </c>
      <c r="D253" s="170" t="s">
        <v>27</v>
      </c>
      <c r="E253" s="225" t="s">
        <v>22</v>
      </c>
      <c r="F253" s="181" t="s">
        <v>60</v>
      </c>
      <c r="G253" s="226" t="s">
        <v>193</v>
      </c>
    </row>
    <row r="254" spans="1:7">
      <c r="A254" s="170">
        <v>263</v>
      </c>
      <c r="B254" s="181" t="s">
        <v>487</v>
      </c>
      <c r="C254" s="189" t="s">
        <v>488</v>
      </c>
      <c r="D254" s="181" t="s">
        <v>25</v>
      </c>
      <c r="E254" s="225" t="s">
        <v>408</v>
      </c>
      <c r="F254" s="227" t="s">
        <v>292</v>
      </c>
      <c r="G254" s="228" t="s">
        <v>194</v>
      </c>
    </row>
    <row r="255" spans="1:7">
      <c r="A255" s="170">
        <v>264</v>
      </c>
      <c r="B255" s="181" t="s">
        <v>256</v>
      </c>
      <c r="C255" s="189" t="s">
        <v>548</v>
      </c>
      <c r="D255" s="181" t="s">
        <v>42</v>
      </c>
      <c r="E255" s="225" t="s">
        <v>29</v>
      </c>
      <c r="F255" s="227" t="s">
        <v>41</v>
      </c>
      <c r="G255" s="228" t="s">
        <v>193</v>
      </c>
    </row>
    <row r="256" spans="1:7">
      <c r="A256" s="170">
        <v>265</v>
      </c>
      <c r="B256" s="181" t="s">
        <v>802</v>
      </c>
      <c r="C256" s="189" t="s">
        <v>549</v>
      </c>
      <c r="D256" s="181" t="s">
        <v>25</v>
      </c>
      <c r="E256" s="225" t="s">
        <v>29</v>
      </c>
      <c r="F256" s="227" t="s">
        <v>257</v>
      </c>
      <c r="G256" s="228" t="s">
        <v>194</v>
      </c>
    </row>
    <row r="257" spans="1:7">
      <c r="A257" s="170">
        <v>266</v>
      </c>
      <c r="B257" s="181" t="s">
        <v>523</v>
      </c>
      <c r="C257" s="189" t="s">
        <v>803</v>
      </c>
      <c r="D257" s="181" t="s">
        <v>42</v>
      </c>
      <c r="E257" s="225" t="s">
        <v>739</v>
      </c>
      <c r="F257" s="229" t="s">
        <v>489</v>
      </c>
      <c r="G257" s="228" t="s">
        <v>193</v>
      </c>
    </row>
    <row r="258" spans="1:7">
      <c r="A258" s="170">
        <v>267</v>
      </c>
      <c r="B258" s="181" t="s">
        <v>524</v>
      </c>
      <c r="C258" s="189" t="s">
        <v>803</v>
      </c>
      <c r="D258" s="181" t="s">
        <v>42</v>
      </c>
      <c r="E258" s="225" t="s">
        <v>739</v>
      </c>
      <c r="F258" s="229" t="s">
        <v>490</v>
      </c>
      <c r="G258" s="228" t="s">
        <v>193</v>
      </c>
    </row>
    <row r="259" spans="1:7">
      <c r="A259" s="170">
        <v>268</v>
      </c>
      <c r="B259" s="181" t="s">
        <v>525</v>
      </c>
      <c r="C259" s="189" t="s">
        <v>803</v>
      </c>
      <c r="D259" s="181" t="s">
        <v>42</v>
      </c>
      <c r="E259" s="225" t="s">
        <v>739</v>
      </c>
      <c r="F259" s="229" t="s">
        <v>491</v>
      </c>
      <c r="G259" s="228" t="s">
        <v>193</v>
      </c>
    </row>
    <row r="260" spans="1:7">
      <c r="A260" s="170">
        <v>269</v>
      </c>
      <c r="B260" s="181" t="s">
        <v>804</v>
      </c>
      <c r="C260" s="189" t="s">
        <v>803</v>
      </c>
      <c r="D260" s="181" t="s">
        <v>42</v>
      </c>
      <c r="E260" s="225" t="s">
        <v>739</v>
      </c>
      <c r="F260" s="229" t="s">
        <v>492</v>
      </c>
      <c r="G260" s="228" t="s">
        <v>193</v>
      </c>
    </row>
    <row r="261" spans="1:7">
      <c r="A261" s="170">
        <v>270</v>
      </c>
      <c r="B261" s="181" t="s">
        <v>805</v>
      </c>
      <c r="C261" s="189" t="s">
        <v>550</v>
      </c>
      <c r="D261" s="170" t="s">
        <v>27</v>
      </c>
      <c r="E261" s="225" t="s">
        <v>22</v>
      </c>
      <c r="F261" s="227" t="s">
        <v>434</v>
      </c>
      <c r="G261" s="228" t="s">
        <v>193</v>
      </c>
    </row>
    <row r="262" spans="1:7">
      <c r="A262" s="170">
        <v>271</v>
      </c>
      <c r="B262" s="181" t="s">
        <v>526</v>
      </c>
      <c r="C262" s="189" t="s">
        <v>431</v>
      </c>
      <c r="D262" s="181" t="s">
        <v>30</v>
      </c>
      <c r="E262" s="225" t="s">
        <v>29</v>
      </c>
      <c r="F262" s="227" t="s">
        <v>432</v>
      </c>
      <c r="G262" s="228" t="s">
        <v>193</v>
      </c>
    </row>
    <row r="263" spans="1:7">
      <c r="A263" s="170">
        <v>272</v>
      </c>
      <c r="B263" s="181" t="s">
        <v>806</v>
      </c>
      <c r="C263" s="189" t="s">
        <v>551</v>
      </c>
      <c r="D263" s="181" t="s">
        <v>42</v>
      </c>
      <c r="E263" s="225" t="s">
        <v>22</v>
      </c>
      <c r="F263" s="227" t="s">
        <v>436</v>
      </c>
      <c r="G263" s="228" t="s">
        <v>193</v>
      </c>
    </row>
    <row r="264" spans="1:7">
      <c r="A264" s="170">
        <v>273</v>
      </c>
      <c r="B264" s="181" t="s">
        <v>437</v>
      </c>
      <c r="C264" s="189" t="s">
        <v>435</v>
      </c>
      <c r="D264" s="181" t="s">
        <v>42</v>
      </c>
      <c r="E264" s="225" t="s">
        <v>22</v>
      </c>
      <c r="F264" s="227" t="s">
        <v>438</v>
      </c>
      <c r="G264" s="228" t="s">
        <v>193</v>
      </c>
    </row>
    <row r="265" spans="1:7">
      <c r="A265" s="170">
        <v>274</v>
      </c>
      <c r="B265" s="181" t="s">
        <v>439</v>
      </c>
      <c r="C265" s="189" t="s">
        <v>435</v>
      </c>
      <c r="D265" s="181" t="s">
        <v>42</v>
      </c>
      <c r="E265" s="225" t="s">
        <v>22</v>
      </c>
      <c r="F265" s="227" t="s">
        <v>440</v>
      </c>
      <c r="G265" s="228" t="s">
        <v>193</v>
      </c>
    </row>
    <row r="266" spans="1:7">
      <c r="A266" s="170">
        <v>275</v>
      </c>
      <c r="B266" s="181" t="s">
        <v>807</v>
      </c>
      <c r="C266" s="189" t="s">
        <v>808</v>
      </c>
      <c r="D266" s="170" t="s">
        <v>27</v>
      </c>
      <c r="E266" s="225" t="s">
        <v>29</v>
      </c>
      <c r="F266" s="227" t="s">
        <v>809</v>
      </c>
      <c r="G266" s="228" t="s">
        <v>193</v>
      </c>
    </row>
    <row r="267" spans="1:7">
      <c r="A267" s="170">
        <v>276</v>
      </c>
      <c r="B267" s="181" t="s">
        <v>441</v>
      </c>
      <c r="C267" s="189" t="s">
        <v>808</v>
      </c>
      <c r="D267" s="170" t="s">
        <v>27</v>
      </c>
      <c r="E267" s="225" t="s">
        <v>29</v>
      </c>
      <c r="F267" s="227" t="s">
        <v>810</v>
      </c>
      <c r="G267" s="228" t="s">
        <v>193</v>
      </c>
    </row>
    <row r="268" spans="1:7">
      <c r="A268" s="170">
        <v>277</v>
      </c>
      <c r="B268" s="181" t="s">
        <v>442</v>
      </c>
      <c r="C268" s="189" t="s">
        <v>808</v>
      </c>
      <c r="D268" s="170" t="s">
        <v>27</v>
      </c>
      <c r="E268" s="225" t="s">
        <v>29</v>
      </c>
      <c r="F268" s="227" t="s">
        <v>811</v>
      </c>
      <c r="G268" s="228" t="s">
        <v>193</v>
      </c>
    </row>
    <row r="269" spans="1:7">
      <c r="A269" s="170">
        <v>278</v>
      </c>
      <c r="B269" s="181" t="s">
        <v>443</v>
      </c>
      <c r="C269" s="189" t="s">
        <v>808</v>
      </c>
      <c r="D269" s="170" t="s">
        <v>27</v>
      </c>
      <c r="E269" s="225" t="s">
        <v>29</v>
      </c>
      <c r="F269" s="227" t="s">
        <v>811</v>
      </c>
      <c r="G269" s="228" t="s">
        <v>193</v>
      </c>
    </row>
    <row r="270" spans="1:7">
      <c r="A270" s="170">
        <v>279</v>
      </c>
      <c r="B270" s="181" t="s">
        <v>444</v>
      </c>
      <c r="C270" s="189" t="s">
        <v>808</v>
      </c>
      <c r="D270" s="170" t="s">
        <v>27</v>
      </c>
      <c r="E270" s="225" t="s">
        <v>29</v>
      </c>
      <c r="F270" s="227" t="s">
        <v>811</v>
      </c>
      <c r="G270" s="228" t="s">
        <v>193</v>
      </c>
    </row>
    <row r="271" spans="1:7">
      <c r="A271" s="170">
        <v>280</v>
      </c>
      <c r="B271" s="181" t="s">
        <v>812</v>
      </c>
      <c r="C271" s="189" t="s">
        <v>527</v>
      </c>
      <c r="D271" s="181" t="s">
        <v>76</v>
      </c>
      <c r="E271" s="225" t="s">
        <v>29</v>
      </c>
      <c r="F271" s="227" t="s">
        <v>445</v>
      </c>
      <c r="G271" s="228" t="s">
        <v>193</v>
      </c>
    </row>
    <row r="272" spans="1:7">
      <c r="A272" s="170">
        <v>281</v>
      </c>
      <c r="B272" s="180" t="s">
        <v>446</v>
      </c>
      <c r="C272" s="189" t="s">
        <v>528</v>
      </c>
      <c r="D272" s="181" t="s">
        <v>30</v>
      </c>
      <c r="E272" s="225" t="s">
        <v>22</v>
      </c>
      <c r="F272" s="227" t="s">
        <v>447</v>
      </c>
      <c r="G272" s="228" t="s">
        <v>193</v>
      </c>
    </row>
    <row r="273" spans="1:7">
      <c r="A273" s="230">
        <v>282</v>
      </c>
      <c r="B273" s="188" t="s">
        <v>813</v>
      </c>
      <c r="C273" s="189" t="s">
        <v>529</v>
      </c>
      <c r="D273" s="181" t="s">
        <v>25</v>
      </c>
      <c r="E273" s="225" t="s">
        <v>29</v>
      </c>
      <c r="F273" s="227" t="s">
        <v>450</v>
      </c>
      <c r="G273" s="228" t="s">
        <v>194</v>
      </c>
    </row>
    <row r="274" spans="1:7">
      <c r="A274" s="230">
        <v>283</v>
      </c>
      <c r="B274" s="188" t="s">
        <v>457</v>
      </c>
      <c r="C274" s="189" t="s">
        <v>552</v>
      </c>
      <c r="D274" s="181" t="s">
        <v>94</v>
      </c>
      <c r="E274" s="225" t="s">
        <v>29</v>
      </c>
      <c r="F274" s="227" t="s">
        <v>459</v>
      </c>
      <c r="G274" s="228" t="s">
        <v>193</v>
      </c>
    </row>
    <row r="275" spans="1:7">
      <c r="A275" s="230">
        <v>284</v>
      </c>
      <c r="B275" s="188" t="s">
        <v>460</v>
      </c>
      <c r="C275" s="189" t="s">
        <v>458</v>
      </c>
      <c r="D275" s="181" t="s">
        <v>94</v>
      </c>
      <c r="E275" s="225" t="s">
        <v>22</v>
      </c>
      <c r="F275" s="227" t="s">
        <v>461</v>
      </c>
      <c r="G275" s="228" t="s">
        <v>193</v>
      </c>
    </row>
    <row r="276" spans="1:7">
      <c r="A276" s="230">
        <v>285</v>
      </c>
      <c r="B276" s="188" t="s">
        <v>462</v>
      </c>
      <c r="C276" s="189" t="s">
        <v>458</v>
      </c>
      <c r="D276" s="181" t="s">
        <v>94</v>
      </c>
      <c r="E276" s="225" t="s">
        <v>22</v>
      </c>
      <c r="F276" s="227" t="s">
        <v>463</v>
      </c>
      <c r="G276" s="228" t="s">
        <v>193</v>
      </c>
    </row>
    <row r="277" spans="1:7">
      <c r="A277" s="230">
        <v>286</v>
      </c>
      <c r="B277" s="188" t="s">
        <v>464</v>
      </c>
      <c r="C277" s="189" t="s">
        <v>458</v>
      </c>
      <c r="D277" s="181" t="s">
        <v>94</v>
      </c>
      <c r="E277" s="225" t="s">
        <v>22</v>
      </c>
      <c r="F277" s="227" t="s">
        <v>465</v>
      </c>
      <c r="G277" s="228" t="s">
        <v>193</v>
      </c>
    </row>
    <row r="278" spans="1:7">
      <c r="A278" s="230">
        <v>287</v>
      </c>
      <c r="B278" s="188" t="s">
        <v>466</v>
      </c>
      <c r="C278" s="189" t="s">
        <v>458</v>
      </c>
      <c r="D278" s="181" t="s">
        <v>94</v>
      </c>
      <c r="E278" s="225" t="s">
        <v>22</v>
      </c>
      <c r="F278" s="227" t="s">
        <v>467</v>
      </c>
      <c r="G278" s="228" t="s">
        <v>193</v>
      </c>
    </row>
    <row r="279" spans="1:7">
      <c r="A279" s="230">
        <v>288</v>
      </c>
      <c r="B279" s="188" t="s">
        <v>468</v>
      </c>
      <c r="C279" s="189" t="s">
        <v>469</v>
      </c>
      <c r="D279" s="181" t="s">
        <v>94</v>
      </c>
      <c r="E279" s="225" t="s">
        <v>22</v>
      </c>
      <c r="F279" s="227" t="s">
        <v>470</v>
      </c>
      <c r="G279" s="228" t="s">
        <v>193</v>
      </c>
    </row>
    <row r="280" spans="1:7">
      <c r="A280" s="230">
        <v>289</v>
      </c>
      <c r="B280" s="188" t="s">
        <v>471</v>
      </c>
      <c r="C280" s="189" t="s">
        <v>1006</v>
      </c>
      <c r="D280" s="162" t="s">
        <v>45</v>
      </c>
      <c r="E280" s="225" t="s">
        <v>22</v>
      </c>
      <c r="F280" s="227" t="s">
        <v>958</v>
      </c>
      <c r="G280" s="228" t="s">
        <v>957</v>
      </c>
    </row>
    <row r="281" spans="1:7">
      <c r="A281" s="230">
        <v>290</v>
      </c>
      <c r="B281" s="188" t="s">
        <v>530</v>
      </c>
      <c r="C281" s="189" t="s">
        <v>36</v>
      </c>
      <c r="D281" s="181" t="s">
        <v>94</v>
      </c>
      <c r="E281" s="225" t="s">
        <v>29</v>
      </c>
      <c r="F281" s="227" t="s">
        <v>474</v>
      </c>
      <c r="G281" s="228" t="s">
        <v>193</v>
      </c>
    </row>
    <row r="282" spans="1:7">
      <c r="A282" s="230">
        <v>291</v>
      </c>
      <c r="B282" s="188" t="s">
        <v>479</v>
      </c>
      <c r="C282" s="189" t="s">
        <v>480</v>
      </c>
      <c r="D282" s="162" t="s">
        <v>45</v>
      </c>
      <c r="E282" s="225" t="s">
        <v>29</v>
      </c>
      <c r="F282" s="227" t="s">
        <v>481</v>
      </c>
      <c r="G282" s="228" t="s">
        <v>478</v>
      </c>
    </row>
    <row r="283" spans="1:7">
      <c r="A283" s="230">
        <v>292</v>
      </c>
      <c r="B283" s="188" t="s">
        <v>482</v>
      </c>
      <c r="C283" s="189" t="s">
        <v>553</v>
      </c>
      <c r="D283" s="162" t="s">
        <v>45</v>
      </c>
      <c r="E283" s="225" t="s">
        <v>22</v>
      </c>
      <c r="F283" s="227" t="s">
        <v>483</v>
      </c>
      <c r="G283" s="228" t="s">
        <v>193</v>
      </c>
    </row>
    <row r="284" spans="1:7">
      <c r="A284" s="230">
        <v>293</v>
      </c>
      <c r="B284" s="173" t="s">
        <v>814</v>
      </c>
      <c r="C284" s="174" t="s">
        <v>514</v>
      </c>
      <c r="D284" s="173" t="s">
        <v>55</v>
      </c>
      <c r="E284" s="185" t="s">
        <v>408</v>
      </c>
      <c r="F284" s="173" t="s">
        <v>815</v>
      </c>
      <c r="G284" s="228" t="s">
        <v>193</v>
      </c>
    </row>
    <row r="285" spans="1:7">
      <c r="A285" s="230">
        <v>294</v>
      </c>
      <c r="B285" s="188" t="s">
        <v>484</v>
      </c>
      <c r="C285" s="189" t="s">
        <v>485</v>
      </c>
      <c r="D285" s="181" t="s">
        <v>23</v>
      </c>
      <c r="E285" s="225" t="s">
        <v>22</v>
      </c>
      <c r="F285" s="227" t="s">
        <v>486</v>
      </c>
      <c r="G285" s="228" t="s">
        <v>193</v>
      </c>
    </row>
    <row r="286" spans="1:7">
      <c r="A286" s="230">
        <v>295</v>
      </c>
      <c r="B286" s="188" t="s">
        <v>493</v>
      </c>
      <c r="C286" s="189" t="s">
        <v>1007</v>
      </c>
      <c r="D286" s="181" t="s">
        <v>30</v>
      </c>
      <c r="E286" s="225" t="s">
        <v>29</v>
      </c>
      <c r="F286" s="227" t="s">
        <v>494</v>
      </c>
      <c r="G286" s="183" t="s">
        <v>193</v>
      </c>
    </row>
    <row r="287" spans="1:7">
      <c r="A287" s="188">
        <v>298</v>
      </c>
      <c r="B287" s="188" t="s">
        <v>1034</v>
      </c>
      <c r="C287" s="166" t="s">
        <v>1032</v>
      </c>
      <c r="D287" s="181" t="s">
        <v>23</v>
      </c>
      <c r="E287" s="231" t="s">
        <v>22</v>
      </c>
      <c r="F287" s="227" t="s">
        <v>531</v>
      </c>
      <c r="G287" s="228" t="s">
        <v>193</v>
      </c>
    </row>
    <row r="288" spans="1:7">
      <c r="A288" s="188">
        <v>299</v>
      </c>
      <c r="B288" s="188" t="s">
        <v>1035</v>
      </c>
      <c r="C288" s="166" t="s">
        <v>1032</v>
      </c>
      <c r="D288" s="367" t="s">
        <v>1164</v>
      </c>
      <c r="E288" s="231" t="s">
        <v>22</v>
      </c>
      <c r="F288" s="368" t="s">
        <v>1165</v>
      </c>
      <c r="G288" s="369" t="s">
        <v>194</v>
      </c>
    </row>
    <row r="289" spans="1:7">
      <c r="A289" s="188">
        <v>300</v>
      </c>
      <c r="B289" s="188" t="s">
        <v>816</v>
      </c>
      <c r="C289" s="189" t="s">
        <v>62</v>
      </c>
      <c r="D289" s="181" t="s">
        <v>1164</v>
      </c>
      <c r="E289" s="231" t="s">
        <v>780</v>
      </c>
      <c r="F289" s="227" t="s">
        <v>817</v>
      </c>
      <c r="G289" s="228" t="s">
        <v>194</v>
      </c>
    </row>
    <row r="290" spans="1:7">
      <c r="A290" s="188">
        <v>301</v>
      </c>
      <c r="B290" s="188" t="s">
        <v>532</v>
      </c>
      <c r="C290" s="189" t="s">
        <v>62</v>
      </c>
      <c r="D290" s="181" t="s">
        <v>25</v>
      </c>
      <c r="E290" s="231" t="s">
        <v>780</v>
      </c>
      <c r="F290" s="227" t="s">
        <v>818</v>
      </c>
      <c r="G290" s="228" t="s">
        <v>194</v>
      </c>
    </row>
    <row r="291" spans="1:7">
      <c r="A291" s="188">
        <v>302</v>
      </c>
      <c r="B291" s="188" t="s">
        <v>533</v>
      </c>
      <c r="C291" s="189" t="s">
        <v>62</v>
      </c>
      <c r="D291" s="181" t="s">
        <v>25</v>
      </c>
      <c r="E291" s="231" t="s">
        <v>780</v>
      </c>
      <c r="F291" s="227" t="s">
        <v>819</v>
      </c>
      <c r="G291" s="228" t="s">
        <v>194</v>
      </c>
    </row>
    <row r="292" spans="1:7">
      <c r="A292" s="188">
        <v>303</v>
      </c>
      <c r="B292" s="188" t="s">
        <v>534</v>
      </c>
      <c r="C292" s="189" t="s">
        <v>62</v>
      </c>
      <c r="D292" s="181" t="s">
        <v>25</v>
      </c>
      <c r="E292" s="231" t="s">
        <v>780</v>
      </c>
      <c r="F292" s="227" t="s">
        <v>820</v>
      </c>
      <c r="G292" s="228" t="s">
        <v>194</v>
      </c>
    </row>
    <row r="293" spans="1:7">
      <c r="A293" s="188">
        <v>304</v>
      </c>
      <c r="B293" s="188" t="s">
        <v>535</v>
      </c>
      <c r="C293" s="189" t="s">
        <v>517</v>
      </c>
      <c r="D293" s="170" t="s">
        <v>27</v>
      </c>
      <c r="E293" s="231" t="s">
        <v>29</v>
      </c>
      <c r="F293" s="227" t="s">
        <v>536</v>
      </c>
      <c r="G293" s="228" t="s">
        <v>193</v>
      </c>
    </row>
    <row r="294" spans="1:7">
      <c r="A294" s="188">
        <v>305</v>
      </c>
      <c r="B294" s="188" t="s">
        <v>821</v>
      </c>
      <c r="C294" s="189" t="s">
        <v>554</v>
      </c>
      <c r="D294" s="162" t="s">
        <v>45</v>
      </c>
      <c r="E294" s="231" t="s">
        <v>22</v>
      </c>
      <c r="F294" s="227" t="s">
        <v>555</v>
      </c>
      <c r="G294" s="228" t="s">
        <v>193</v>
      </c>
    </row>
    <row r="295" spans="1:7">
      <c r="A295" s="232">
        <v>306</v>
      </c>
      <c r="B295" s="233" t="s">
        <v>588</v>
      </c>
      <c r="C295" s="234" t="s">
        <v>1008</v>
      </c>
      <c r="D295" s="227" t="s">
        <v>25</v>
      </c>
      <c r="E295" s="227" t="s">
        <v>22</v>
      </c>
      <c r="F295" s="227" t="s">
        <v>589</v>
      </c>
      <c r="G295" s="183" t="s">
        <v>194</v>
      </c>
    </row>
    <row r="296" spans="1:7">
      <c r="A296" s="232">
        <v>307</v>
      </c>
      <c r="B296" s="233" t="s">
        <v>590</v>
      </c>
      <c r="C296" s="234" t="s">
        <v>997</v>
      </c>
      <c r="D296" s="227" t="s">
        <v>23</v>
      </c>
      <c r="E296" s="227" t="s">
        <v>22</v>
      </c>
      <c r="F296" s="227" t="s">
        <v>591</v>
      </c>
      <c r="G296" s="228" t="s">
        <v>193</v>
      </c>
    </row>
    <row r="297" spans="1:7">
      <c r="A297" s="188">
        <v>308</v>
      </c>
      <c r="B297" s="235" t="s">
        <v>592</v>
      </c>
      <c r="C297" s="235" t="s">
        <v>593</v>
      </c>
      <c r="D297" s="162" t="s">
        <v>45</v>
      </c>
      <c r="E297" s="236" t="s">
        <v>619</v>
      </c>
      <c r="F297" s="235" t="s">
        <v>594</v>
      </c>
      <c r="G297" s="235" t="s">
        <v>193</v>
      </c>
    </row>
    <row r="298" spans="1:7">
      <c r="A298" s="188">
        <v>309</v>
      </c>
      <c r="B298" s="235" t="s">
        <v>595</v>
      </c>
      <c r="C298" s="235" t="s">
        <v>593</v>
      </c>
      <c r="D298" s="162" t="s">
        <v>45</v>
      </c>
      <c r="E298" s="236" t="s">
        <v>619</v>
      </c>
      <c r="F298" s="235" t="s">
        <v>596</v>
      </c>
      <c r="G298" s="235" t="s">
        <v>193</v>
      </c>
    </row>
    <row r="299" spans="1:7">
      <c r="A299" s="188">
        <v>310</v>
      </c>
      <c r="B299" s="235" t="s">
        <v>597</v>
      </c>
      <c r="C299" s="235" t="s">
        <v>822</v>
      </c>
      <c r="D299" s="162" t="s">
        <v>45</v>
      </c>
      <c r="E299" s="236" t="s">
        <v>619</v>
      </c>
      <c r="F299" s="235" t="s">
        <v>598</v>
      </c>
      <c r="G299" s="235" t="s">
        <v>193</v>
      </c>
    </row>
    <row r="300" spans="1:7">
      <c r="A300" s="188">
        <v>311</v>
      </c>
      <c r="B300" s="235" t="s">
        <v>599</v>
      </c>
      <c r="C300" s="235" t="s">
        <v>593</v>
      </c>
      <c r="D300" s="162" t="s">
        <v>45</v>
      </c>
      <c r="E300" s="236" t="s">
        <v>619</v>
      </c>
      <c r="F300" s="235" t="s">
        <v>600</v>
      </c>
      <c r="G300" s="235" t="s">
        <v>193</v>
      </c>
    </row>
    <row r="301" spans="1:7">
      <c r="A301" s="188">
        <v>312</v>
      </c>
      <c r="B301" s="235" t="s">
        <v>601</v>
      </c>
      <c r="C301" s="235" t="s">
        <v>593</v>
      </c>
      <c r="D301" s="237" t="s">
        <v>23</v>
      </c>
      <c r="E301" s="236" t="s">
        <v>619</v>
      </c>
      <c r="F301" s="235" t="s">
        <v>602</v>
      </c>
      <c r="G301" s="235" t="s">
        <v>193</v>
      </c>
    </row>
    <row r="302" spans="1:7">
      <c r="A302" s="188">
        <v>313</v>
      </c>
      <c r="B302" s="235" t="s">
        <v>603</v>
      </c>
      <c r="C302" s="235" t="s">
        <v>593</v>
      </c>
      <c r="D302" s="162" t="s">
        <v>45</v>
      </c>
      <c r="E302" s="236" t="s">
        <v>619</v>
      </c>
      <c r="F302" s="235" t="s">
        <v>604</v>
      </c>
      <c r="G302" s="235" t="s">
        <v>193</v>
      </c>
    </row>
    <row r="303" spans="1:7">
      <c r="A303" s="188">
        <v>314</v>
      </c>
      <c r="B303" s="235" t="s">
        <v>605</v>
      </c>
      <c r="C303" s="235" t="s">
        <v>593</v>
      </c>
      <c r="D303" s="162" t="s">
        <v>45</v>
      </c>
      <c r="E303" s="236" t="s">
        <v>619</v>
      </c>
      <c r="F303" s="235" t="s">
        <v>606</v>
      </c>
      <c r="G303" s="235" t="s">
        <v>193</v>
      </c>
    </row>
    <row r="304" spans="1:7">
      <c r="A304" s="188">
        <v>315</v>
      </c>
      <c r="B304" s="235" t="s">
        <v>607</v>
      </c>
      <c r="C304" s="235" t="s">
        <v>593</v>
      </c>
      <c r="D304" s="237" t="s">
        <v>42</v>
      </c>
      <c r="E304" s="236" t="s">
        <v>619</v>
      </c>
      <c r="F304" s="235" t="s">
        <v>608</v>
      </c>
      <c r="G304" s="235" t="s">
        <v>193</v>
      </c>
    </row>
    <row r="305" spans="1:7">
      <c r="A305" s="188">
        <v>316</v>
      </c>
      <c r="B305" s="235" t="s">
        <v>609</v>
      </c>
      <c r="C305" s="235" t="s">
        <v>593</v>
      </c>
      <c r="D305" s="162" t="s">
        <v>45</v>
      </c>
      <c r="E305" s="236" t="s">
        <v>619</v>
      </c>
      <c r="F305" s="235" t="s">
        <v>610</v>
      </c>
      <c r="G305" s="235" t="s">
        <v>193</v>
      </c>
    </row>
    <row r="306" spans="1:7">
      <c r="A306" s="188">
        <v>317</v>
      </c>
      <c r="B306" s="235" t="s">
        <v>611</v>
      </c>
      <c r="C306" s="235" t="s">
        <v>593</v>
      </c>
      <c r="D306" s="237" t="s">
        <v>76</v>
      </c>
      <c r="E306" s="236" t="s">
        <v>619</v>
      </c>
      <c r="F306" s="235" t="s">
        <v>612</v>
      </c>
      <c r="G306" s="235" t="s">
        <v>193</v>
      </c>
    </row>
    <row r="307" spans="1:7">
      <c r="A307" s="188">
        <v>318</v>
      </c>
      <c r="B307" s="235" t="s">
        <v>613</v>
      </c>
      <c r="C307" s="235" t="s">
        <v>593</v>
      </c>
      <c r="D307" s="237" t="s">
        <v>614</v>
      </c>
      <c r="E307" s="236" t="s">
        <v>619</v>
      </c>
      <c r="F307" s="235" t="s">
        <v>615</v>
      </c>
      <c r="G307" s="235" t="s">
        <v>193</v>
      </c>
    </row>
    <row r="308" spans="1:7">
      <c r="A308" s="188">
        <v>319</v>
      </c>
      <c r="B308" s="235" t="s">
        <v>616</v>
      </c>
      <c r="C308" s="235" t="s">
        <v>593</v>
      </c>
      <c r="D308" s="237" t="s">
        <v>23</v>
      </c>
      <c r="E308" s="236" t="s">
        <v>619</v>
      </c>
      <c r="F308" s="235" t="s">
        <v>617</v>
      </c>
      <c r="G308" s="235" t="s">
        <v>193</v>
      </c>
    </row>
    <row r="309" spans="1:7">
      <c r="A309" s="188">
        <v>320</v>
      </c>
      <c r="B309" s="235" t="s">
        <v>823</v>
      </c>
      <c r="C309" s="235" t="s">
        <v>618</v>
      </c>
      <c r="D309" s="237" t="s">
        <v>117</v>
      </c>
      <c r="E309" s="236" t="s">
        <v>619</v>
      </c>
      <c r="F309" s="235" t="s">
        <v>620</v>
      </c>
      <c r="G309" s="235" t="s">
        <v>193</v>
      </c>
    </row>
    <row r="310" spans="1:7">
      <c r="A310" s="188">
        <v>321</v>
      </c>
      <c r="B310" s="160" t="s">
        <v>824</v>
      </c>
      <c r="C310" s="161" t="s">
        <v>361</v>
      </c>
      <c r="D310" s="170" t="s">
        <v>27</v>
      </c>
      <c r="E310" s="163" t="s">
        <v>29</v>
      </c>
      <c r="F310" s="160" t="s">
        <v>621</v>
      </c>
      <c r="G310" s="165" t="s">
        <v>193</v>
      </c>
    </row>
    <row r="311" spans="1:7">
      <c r="A311" s="188">
        <v>322</v>
      </c>
      <c r="B311" s="160" t="s">
        <v>627</v>
      </c>
      <c r="C311" s="161" t="s">
        <v>628</v>
      </c>
      <c r="D311" s="162" t="s">
        <v>30</v>
      </c>
      <c r="E311" s="163" t="s">
        <v>29</v>
      </c>
      <c r="F311" s="160" t="s">
        <v>825</v>
      </c>
      <c r="G311" s="165" t="s">
        <v>193</v>
      </c>
    </row>
    <row r="312" spans="1:7">
      <c r="A312" s="188">
        <v>323</v>
      </c>
      <c r="B312" s="160" t="s">
        <v>826</v>
      </c>
      <c r="C312" s="161" t="s">
        <v>628</v>
      </c>
      <c r="D312" s="162" t="s">
        <v>30</v>
      </c>
      <c r="E312" s="163" t="s">
        <v>22</v>
      </c>
      <c r="F312" s="160" t="s">
        <v>629</v>
      </c>
      <c r="G312" s="165" t="s">
        <v>195</v>
      </c>
    </row>
    <row r="313" spans="1:7">
      <c r="A313" s="188">
        <v>324</v>
      </c>
      <c r="B313" s="160" t="s">
        <v>827</v>
      </c>
      <c r="C313" s="161" t="s">
        <v>628</v>
      </c>
      <c r="D313" s="162" t="s">
        <v>25</v>
      </c>
      <c r="E313" s="163" t="s">
        <v>22</v>
      </c>
      <c r="F313" s="160" t="s">
        <v>828</v>
      </c>
      <c r="G313" s="165" t="s">
        <v>194</v>
      </c>
    </row>
    <row r="314" spans="1:7">
      <c r="A314" s="188">
        <v>325</v>
      </c>
      <c r="B314" s="160" t="s">
        <v>829</v>
      </c>
      <c r="C314" s="161" t="s">
        <v>628</v>
      </c>
      <c r="D314" s="170" t="s">
        <v>27</v>
      </c>
      <c r="E314" s="163" t="s">
        <v>22</v>
      </c>
      <c r="F314" s="160" t="s">
        <v>830</v>
      </c>
      <c r="G314" s="165" t="s">
        <v>193</v>
      </c>
    </row>
    <row r="315" spans="1:7">
      <c r="A315" s="188">
        <v>326</v>
      </c>
      <c r="B315" s="160" t="s">
        <v>630</v>
      </c>
      <c r="C315" s="161" t="s">
        <v>628</v>
      </c>
      <c r="D315" s="170" t="s">
        <v>27</v>
      </c>
      <c r="E315" s="163" t="s">
        <v>22</v>
      </c>
      <c r="F315" s="160" t="s">
        <v>631</v>
      </c>
      <c r="G315" s="165" t="s">
        <v>195</v>
      </c>
    </row>
    <row r="316" spans="1:7">
      <c r="A316" s="159">
        <v>327</v>
      </c>
      <c r="B316" s="160" t="s">
        <v>831</v>
      </c>
      <c r="C316" s="161" t="s">
        <v>1009</v>
      </c>
      <c r="D316" s="170" t="s">
        <v>27</v>
      </c>
      <c r="E316" s="163" t="s">
        <v>29</v>
      </c>
      <c r="F316" s="160" t="s">
        <v>632</v>
      </c>
      <c r="G316" s="165" t="s">
        <v>193</v>
      </c>
    </row>
    <row r="317" spans="1:7">
      <c r="A317" s="232">
        <v>328</v>
      </c>
      <c r="B317" s="238" t="s">
        <v>832</v>
      </c>
      <c r="C317" s="161" t="s">
        <v>503</v>
      </c>
      <c r="D317" s="162" t="s">
        <v>30</v>
      </c>
      <c r="E317" s="160" t="s">
        <v>29</v>
      </c>
      <c r="F317" s="160" t="s">
        <v>833</v>
      </c>
      <c r="G317" s="165" t="s">
        <v>193</v>
      </c>
    </row>
    <row r="318" spans="1:7">
      <c r="A318" s="232">
        <v>329</v>
      </c>
      <c r="B318" s="160" t="s">
        <v>834</v>
      </c>
      <c r="C318" s="161" t="s">
        <v>628</v>
      </c>
      <c r="D318" s="170" t="s">
        <v>27</v>
      </c>
      <c r="E318" s="160" t="s">
        <v>22</v>
      </c>
      <c r="F318" s="160" t="s">
        <v>830</v>
      </c>
      <c r="G318" s="165" t="s">
        <v>193</v>
      </c>
    </row>
    <row r="319" spans="1:7">
      <c r="A319" s="159">
        <v>330</v>
      </c>
      <c r="B319" s="160" t="s">
        <v>835</v>
      </c>
      <c r="C319" s="161" t="s">
        <v>836</v>
      </c>
      <c r="D319" s="162" t="s">
        <v>117</v>
      </c>
      <c r="E319" s="163" t="s">
        <v>22</v>
      </c>
      <c r="F319" s="160" t="s">
        <v>837</v>
      </c>
      <c r="G319" s="165" t="s">
        <v>193</v>
      </c>
    </row>
    <row r="320" spans="1:7">
      <c r="A320" s="159">
        <f>1+A319</f>
        <v>331</v>
      </c>
      <c r="B320" s="160" t="s">
        <v>838</v>
      </c>
      <c r="C320" s="161" t="s">
        <v>542</v>
      </c>
      <c r="D320" s="162" t="s">
        <v>25</v>
      </c>
      <c r="E320" s="163" t="s">
        <v>22</v>
      </c>
      <c r="F320" s="160" t="s">
        <v>839</v>
      </c>
      <c r="G320" s="165" t="s">
        <v>194</v>
      </c>
    </row>
    <row r="321" spans="1:7">
      <c r="A321" s="159">
        <f t="shared" ref="A321:A334" si="0">1+A320</f>
        <v>332</v>
      </c>
      <c r="B321" s="160" t="s">
        <v>840</v>
      </c>
      <c r="C321" s="161" t="s">
        <v>841</v>
      </c>
      <c r="D321" s="162" t="s">
        <v>42</v>
      </c>
      <c r="E321" s="163" t="s">
        <v>22</v>
      </c>
      <c r="F321" s="160" t="s">
        <v>842</v>
      </c>
      <c r="G321" s="165" t="s">
        <v>193</v>
      </c>
    </row>
    <row r="322" spans="1:7">
      <c r="A322" s="159">
        <f t="shared" si="0"/>
        <v>333</v>
      </c>
      <c r="B322" s="180" t="s">
        <v>843</v>
      </c>
      <c r="C322" s="170" t="s">
        <v>844</v>
      </c>
      <c r="D322" s="170" t="s">
        <v>42</v>
      </c>
      <c r="E322" s="170" t="s">
        <v>29</v>
      </c>
      <c r="F322" s="180" t="s">
        <v>845</v>
      </c>
      <c r="G322" s="239" t="s">
        <v>193</v>
      </c>
    </row>
    <row r="323" spans="1:7">
      <c r="A323" s="159">
        <f t="shared" si="0"/>
        <v>334</v>
      </c>
      <c r="B323" s="180" t="s">
        <v>846</v>
      </c>
      <c r="C323" s="170" t="s">
        <v>844</v>
      </c>
      <c r="D323" s="170" t="s">
        <v>42</v>
      </c>
      <c r="E323" s="170" t="s">
        <v>22</v>
      </c>
      <c r="F323" s="180" t="s">
        <v>847</v>
      </c>
      <c r="G323" s="239" t="s">
        <v>193</v>
      </c>
    </row>
    <row r="324" spans="1:7">
      <c r="A324" s="159">
        <f t="shared" si="0"/>
        <v>335</v>
      </c>
      <c r="B324" s="180" t="s">
        <v>848</v>
      </c>
      <c r="C324" s="170" t="s">
        <v>844</v>
      </c>
      <c r="D324" s="170" t="s">
        <v>42</v>
      </c>
      <c r="E324" s="170" t="s">
        <v>22</v>
      </c>
      <c r="F324" s="180" t="s">
        <v>849</v>
      </c>
      <c r="G324" s="239" t="s">
        <v>193</v>
      </c>
    </row>
    <row r="325" spans="1:7">
      <c r="A325" s="159">
        <f t="shared" si="0"/>
        <v>336</v>
      </c>
      <c r="B325" s="180" t="s">
        <v>879</v>
      </c>
      <c r="C325" s="170" t="s">
        <v>554</v>
      </c>
      <c r="D325" s="170" t="s">
        <v>25</v>
      </c>
      <c r="E325" s="170" t="s">
        <v>29</v>
      </c>
      <c r="F325" s="180" t="s">
        <v>850</v>
      </c>
      <c r="G325" s="239" t="s">
        <v>194</v>
      </c>
    </row>
    <row r="326" spans="1:7">
      <c r="A326" s="159">
        <f t="shared" si="0"/>
        <v>337</v>
      </c>
      <c r="B326" s="180" t="s">
        <v>851</v>
      </c>
      <c r="C326" s="170" t="s">
        <v>852</v>
      </c>
      <c r="D326" s="170" t="s">
        <v>30</v>
      </c>
      <c r="E326" s="170" t="s">
        <v>402</v>
      </c>
      <c r="F326" s="180" t="s">
        <v>853</v>
      </c>
      <c r="G326" s="239" t="s">
        <v>195</v>
      </c>
    </row>
    <row r="327" spans="1:7">
      <c r="A327" s="159">
        <f t="shared" si="0"/>
        <v>338</v>
      </c>
      <c r="B327" s="180" t="s">
        <v>854</v>
      </c>
      <c r="C327" s="170" t="s">
        <v>852</v>
      </c>
      <c r="D327" s="170" t="s">
        <v>30</v>
      </c>
      <c r="E327" s="170" t="s">
        <v>402</v>
      </c>
      <c r="F327" s="180" t="s">
        <v>853</v>
      </c>
      <c r="G327" s="239" t="s">
        <v>195</v>
      </c>
    </row>
    <row r="328" spans="1:7">
      <c r="A328" s="159">
        <f t="shared" si="0"/>
        <v>339</v>
      </c>
      <c r="B328" s="170" t="s">
        <v>855</v>
      </c>
      <c r="C328" s="170" t="s">
        <v>856</v>
      </c>
      <c r="D328" s="170" t="s">
        <v>30</v>
      </c>
      <c r="E328" s="170" t="s">
        <v>24</v>
      </c>
      <c r="F328" s="170" t="s">
        <v>857</v>
      </c>
      <c r="G328" s="170" t="s">
        <v>193</v>
      </c>
    </row>
    <row r="329" spans="1:7">
      <c r="A329" s="159">
        <f t="shared" si="0"/>
        <v>340</v>
      </c>
      <c r="B329" s="240" t="s">
        <v>858</v>
      </c>
      <c r="C329" s="170" t="s">
        <v>856</v>
      </c>
      <c r="D329" s="170" t="s">
        <v>30</v>
      </c>
      <c r="E329" s="170" t="s">
        <v>24</v>
      </c>
      <c r="F329" s="170" t="s">
        <v>859</v>
      </c>
      <c r="G329" s="170" t="s">
        <v>193</v>
      </c>
    </row>
    <row r="330" spans="1:7">
      <c r="A330" s="159">
        <f t="shared" si="0"/>
        <v>341</v>
      </c>
      <c r="B330" s="170" t="s">
        <v>860</v>
      </c>
      <c r="C330" s="170" t="s">
        <v>856</v>
      </c>
      <c r="D330" s="170" t="s">
        <v>30</v>
      </c>
      <c r="E330" s="170" t="s">
        <v>34</v>
      </c>
      <c r="F330" s="170" t="s">
        <v>861</v>
      </c>
      <c r="G330" s="170" t="s">
        <v>193</v>
      </c>
    </row>
    <row r="331" spans="1:7">
      <c r="A331" s="159">
        <f t="shared" si="0"/>
        <v>342</v>
      </c>
      <c r="B331" s="170" t="s">
        <v>862</v>
      </c>
      <c r="C331" s="170" t="s">
        <v>856</v>
      </c>
      <c r="D331" s="170" t="s">
        <v>30</v>
      </c>
      <c r="E331" s="170" t="s">
        <v>34</v>
      </c>
      <c r="F331" s="170" t="s">
        <v>863</v>
      </c>
      <c r="G331" s="170" t="s">
        <v>193</v>
      </c>
    </row>
    <row r="332" spans="1:7">
      <c r="A332" s="159">
        <f t="shared" si="0"/>
        <v>343</v>
      </c>
      <c r="B332" s="170" t="s">
        <v>864</v>
      </c>
      <c r="C332" s="170" t="s">
        <v>856</v>
      </c>
      <c r="D332" s="170" t="s">
        <v>30</v>
      </c>
      <c r="E332" s="170" t="s">
        <v>34</v>
      </c>
      <c r="F332" s="170" t="s">
        <v>865</v>
      </c>
      <c r="G332" s="170" t="s">
        <v>193</v>
      </c>
    </row>
    <row r="333" spans="1:7">
      <c r="A333" s="159">
        <f t="shared" si="0"/>
        <v>344</v>
      </c>
      <c r="B333" s="170" t="s">
        <v>866</v>
      </c>
      <c r="C333" s="170" t="s">
        <v>856</v>
      </c>
      <c r="D333" s="170" t="s">
        <v>30</v>
      </c>
      <c r="E333" s="170" t="s">
        <v>34</v>
      </c>
      <c r="F333" s="170" t="s">
        <v>867</v>
      </c>
      <c r="G333" s="170" t="s">
        <v>193</v>
      </c>
    </row>
    <row r="334" spans="1:7">
      <c r="A334" s="159">
        <f t="shared" si="0"/>
        <v>345</v>
      </c>
      <c r="B334" s="170" t="s">
        <v>868</v>
      </c>
      <c r="C334" s="170" t="s">
        <v>856</v>
      </c>
      <c r="D334" s="170" t="s">
        <v>27</v>
      </c>
      <c r="E334" s="170" t="s">
        <v>24</v>
      </c>
      <c r="F334" s="170" t="s">
        <v>869</v>
      </c>
      <c r="G334" s="170" t="s">
        <v>193</v>
      </c>
    </row>
    <row r="335" spans="1:7">
      <c r="A335" s="159">
        <f>1+A334</f>
        <v>346</v>
      </c>
      <c r="B335" s="170" t="s">
        <v>870</v>
      </c>
      <c r="C335" s="170" t="s">
        <v>856</v>
      </c>
      <c r="D335" s="170" t="s">
        <v>27</v>
      </c>
      <c r="E335" s="170" t="s">
        <v>24</v>
      </c>
      <c r="F335" s="170" t="s">
        <v>871</v>
      </c>
      <c r="G335" s="170" t="s">
        <v>193</v>
      </c>
    </row>
    <row r="336" spans="1:7">
      <c r="A336" s="159">
        <f t="shared" ref="A336:A352" si="1">1+A335</f>
        <v>347</v>
      </c>
      <c r="B336" s="239" t="s">
        <v>880</v>
      </c>
      <c r="C336" s="239" t="s">
        <v>1010</v>
      </c>
      <c r="D336" s="162" t="s">
        <v>657</v>
      </c>
      <c r="E336" s="170" t="s">
        <v>24</v>
      </c>
      <c r="F336" s="180" t="s">
        <v>881</v>
      </c>
      <c r="G336" s="165" t="s">
        <v>882</v>
      </c>
    </row>
    <row r="337" spans="1:7">
      <c r="A337" s="159">
        <f t="shared" si="1"/>
        <v>348</v>
      </c>
      <c r="B337" s="180" t="s">
        <v>883</v>
      </c>
      <c r="C337" s="170" t="s">
        <v>884</v>
      </c>
      <c r="D337" s="170" t="s">
        <v>27</v>
      </c>
      <c r="E337" s="170" t="s">
        <v>29</v>
      </c>
      <c r="F337" s="180" t="s">
        <v>885</v>
      </c>
      <c r="G337" s="239" t="s">
        <v>193</v>
      </c>
    </row>
    <row r="338" spans="1:7">
      <c r="A338" s="159">
        <f t="shared" si="1"/>
        <v>349</v>
      </c>
      <c r="B338" s="180" t="s">
        <v>886</v>
      </c>
      <c r="C338" s="170" t="s">
        <v>884</v>
      </c>
      <c r="D338" s="170" t="s">
        <v>27</v>
      </c>
      <c r="E338" s="170" t="s">
        <v>29</v>
      </c>
      <c r="F338" s="180" t="s">
        <v>887</v>
      </c>
      <c r="G338" s="239" t="s">
        <v>193</v>
      </c>
    </row>
    <row r="339" spans="1:7">
      <c r="A339" s="159">
        <f t="shared" si="1"/>
        <v>350</v>
      </c>
      <c r="B339" s="180" t="s">
        <v>888</v>
      </c>
      <c r="C339" s="170" t="s">
        <v>884</v>
      </c>
      <c r="D339" s="170" t="s">
        <v>27</v>
      </c>
      <c r="E339" s="170" t="s">
        <v>22</v>
      </c>
      <c r="F339" s="180" t="s">
        <v>889</v>
      </c>
      <c r="G339" s="239" t="s">
        <v>195</v>
      </c>
    </row>
    <row r="340" spans="1:7">
      <c r="A340" s="159">
        <f t="shared" si="1"/>
        <v>351</v>
      </c>
      <c r="B340" s="180" t="s">
        <v>890</v>
      </c>
      <c r="C340" s="170" t="s">
        <v>884</v>
      </c>
      <c r="D340" s="170" t="s">
        <v>27</v>
      </c>
      <c r="E340" s="170" t="s">
        <v>22</v>
      </c>
      <c r="F340" s="180" t="s">
        <v>891</v>
      </c>
      <c r="G340" s="239" t="s">
        <v>195</v>
      </c>
    </row>
    <row r="341" spans="1:7">
      <c r="A341" s="159">
        <f t="shared" si="1"/>
        <v>352</v>
      </c>
      <c r="B341" s="180" t="s">
        <v>892</v>
      </c>
      <c r="C341" s="170" t="s">
        <v>884</v>
      </c>
      <c r="D341" s="170" t="s">
        <v>27</v>
      </c>
      <c r="E341" s="170" t="s">
        <v>22</v>
      </c>
      <c r="F341" s="180" t="s">
        <v>893</v>
      </c>
      <c r="G341" s="239" t="s">
        <v>195</v>
      </c>
    </row>
    <row r="342" spans="1:7">
      <c r="A342" s="159">
        <f t="shared" si="1"/>
        <v>353</v>
      </c>
      <c r="B342" s="180" t="s">
        <v>894</v>
      </c>
      <c r="C342" s="170" t="s">
        <v>884</v>
      </c>
      <c r="D342" s="170" t="s">
        <v>27</v>
      </c>
      <c r="E342" s="170" t="s">
        <v>22</v>
      </c>
      <c r="F342" s="180" t="s">
        <v>895</v>
      </c>
      <c r="G342" s="239" t="s">
        <v>195</v>
      </c>
    </row>
    <row r="343" spans="1:7">
      <c r="A343" s="159">
        <f t="shared" si="1"/>
        <v>354</v>
      </c>
      <c r="B343" s="180" t="s">
        <v>896</v>
      </c>
      <c r="C343" s="170" t="s">
        <v>884</v>
      </c>
      <c r="D343" s="170" t="s">
        <v>27</v>
      </c>
      <c r="E343" s="170" t="s">
        <v>22</v>
      </c>
      <c r="F343" s="180" t="s">
        <v>897</v>
      </c>
      <c r="G343" s="239" t="s">
        <v>195</v>
      </c>
    </row>
    <row r="344" spans="1:7">
      <c r="A344" s="159">
        <f t="shared" si="1"/>
        <v>355</v>
      </c>
      <c r="B344" s="180" t="s">
        <v>898</v>
      </c>
      <c r="C344" s="170" t="s">
        <v>884</v>
      </c>
      <c r="D344" s="170" t="s">
        <v>27</v>
      </c>
      <c r="E344" s="170" t="s">
        <v>22</v>
      </c>
      <c r="F344" s="180" t="s">
        <v>899</v>
      </c>
      <c r="G344" s="239" t="s">
        <v>195</v>
      </c>
    </row>
    <row r="345" spans="1:7">
      <c r="A345" s="159">
        <f t="shared" si="1"/>
        <v>356</v>
      </c>
      <c r="B345" s="180" t="s">
        <v>900</v>
      </c>
      <c r="C345" s="170" t="s">
        <v>884</v>
      </c>
      <c r="D345" s="170" t="s">
        <v>30</v>
      </c>
      <c r="E345" s="170" t="s">
        <v>22</v>
      </c>
      <c r="F345" s="180" t="s">
        <v>901</v>
      </c>
      <c r="G345" s="239" t="s">
        <v>195</v>
      </c>
    </row>
    <row r="346" spans="1:7">
      <c r="A346" s="159">
        <f t="shared" si="1"/>
        <v>357</v>
      </c>
      <c r="B346" s="180" t="s">
        <v>902</v>
      </c>
      <c r="C346" s="170" t="s">
        <v>884</v>
      </c>
      <c r="D346" s="170" t="s">
        <v>30</v>
      </c>
      <c r="E346" s="170" t="s">
        <v>22</v>
      </c>
      <c r="F346" s="180" t="s">
        <v>903</v>
      </c>
      <c r="G346" s="239" t="s">
        <v>195</v>
      </c>
    </row>
    <row r="347" spans="1:7">
      <c r="A347" s="159">
        <f t="shared" si="1"/>
        <v>358</v>
      </c>
      <c r="B347" s="180" t="s">
        <v>904</v>
      </c>
      <c r="C347" s="170" t="s">
        <v>905</v>
      </c>
      <c r="D347" s="170" t="s">
        <v>30</v>
      </c>
      <c r="E347" s="170" t="s">
        <v>22</v>
      </c>
      <c r="F347" s="180" t="s">
        <v>906</v>
      </c>
      <c r="G347" s="239" t="s">
        <v>195</v>
      </c>
    </row>
    <row r="348" spans="1:7">
      <c r="A348" s="159">
        <f t="shared" si="1"/>
        <v>359</v>
      </c>
      <c r="B348" s="180" t="s">
        <v>907</v>
      </c>
      <c r="C348" s="170" t="s">
        <v>884</v>
      </c>
      <c r="D348" s="170" t="s">
        <v>30</v>
      </c>
      <c r="E348" s="170" t="s">
        <v>22</v>
      </c>
      <c r="F348" s="180" t="s">
        <v>908</v>
      </c>
      <c r="G348" s="239" t="s">
        <v>195</v>
      </c>
    </row>
    <row r="349" spans="1:7">
      <c r="A349" s="159">
        <f t="shared" si="1"/>
        <v>360</v>
      </c>
      <c r="B349" s="180" t="s">
        <v>909</v>
      </c>
      <c r="C349" s="170" t="s">
        <v>884</v>
      </c>
      <c r="D349" s="170" t="s">
        <v>30</v>
      </c>
      <c r="E349" s="170" t="s">
        <v>22</v>
      </c>
      <c r="F349" s="180" t="s">
        <v>910</v>
      </c>
      <c r="G349" s="239" t="s">
        <v>195</v>
      </c>
    </row>
    <row r="350" spans="1:7">
      <c r="A350" s="159">
        <f t="shared" si="1"/>
        <v>361</v>
      </c>
      <c r="B350" s="180" t="s">
        <v>911</v>
      </c>
      <c r="C350" s="170" t="s">
        <v>884</v>
      </c>
      <c r="D350" s="170" t="s">
        <v>30</v>
      </c>
      <c r="E350" s="170" t="s">
        <v>22</v>
      </c>
      <c r="F350" s="180" t="s">
        <v>912</v>
      </c>
      <c r="G350" s="239" t="s">
        <v>195</v>
      </c>
    </row>
    <row r="351" spans="1:7">
      <c r="A351" s="159">
        <f t="shared" si="1"/>
        <v>362</v>
      </c>
      <c r="B351" s="180" t="s">
        <v>1011</v>
      </c>
      <c r="C351" s="170" t="s">
        <v>583</v>
      </c>
      <c r="D351" s="162" t="s">
        <v>42</v>
      </c>
      <c r="E351" s="184" t="s">
        <v>29</v>
      </c>
      <c r="F351" s="180" t="s">
        <v>913</v>
      </c>
      <c r="G351" s="239" t="s">
        <v>193</v>
      </c>
    </row>
    <row r="352" spans="1:7" ht="54">
      <c r="A352" s="159">
        <f t="shared" si="1"/>
        <v>363</v>
      </c>
      <c r="B352" s="241" t="s">
        <v>916</v>
      </c>
      <c r="C352" s="170" t="s">
        <v>1012</v>
      </c>
      <c r="D352" s="170" t="s">
        <v>30</v>
      </c>
      <c r="E352" s="170" t="s">
        <v>22</v>
      </c>
      <c r="F352" s="242" t="s">
        <v>917</v>
      </c>
      <c r="G352" s="239" t="s">
        <v>193</v>
      </c>
    </row>
    <row r="353" spans="1:7">
      <c r="A353" s="159">
        <f>1+A352</f>
        <v>364</v>
      </c>
      <c r="B353" s="180" t="s">
        <v>918</v>
      </c>
      <c r="C353" s="170" t="s">
        <v>919</v>
      </c>
      <c r="D353" s="162" t="s">
        <v>45</v>
      </c>
      <c r="E353" s="170" t="s">
        <v>29</v>
      </c>
      <c r="F353" s="180" t="s">
        <v>920</v>
      </c>
      <c r="G353" s="239" t="s">
        <v>193</v>
      </c>
    </row>
    <row r="354" spans="1:7">
      <c r="A354" s="159">
        <f t="shared" ref="A354:A382" si="2">1+A353</f>
        <v>365</v>
      </c>
      <c r="B354" s="180" t="s">
        <v>921</v>
      </c>
      <c r="C354" s="241" t="s">
        <v>922</v>
      </c>
      <c r="D354" s="162" t="s">
        <v>45</v>
      </c>
      <c r="E354" s="170" t="s">
        <v>29</v>
      </c>
      <c r="F354" s="180" t="s">
        <v>923</v>
      </c>
      <c r="G354" s="239" t="s">
        <v>193</v>
      </c>
    </row>
    <row r="355" spans="1:7">
      <c r="A355" s="159">
        <f t="shared" si="2"/>
        <v>366</v>
      </c>
      <c r="B355" s="180" t="s">
        <v>924</v>
      </c>
      <c r="C355" s="239" t="s">
        <v>925</v>
      </c>
      <c r="D355" s="162" t="s">
        <v>45</v>
      </c>
      <c r="E355" s="170" t="s">
        <v>926</v>
      </c>
      <c r="F355" s="170" t="s">
        <v>927</v>
      </c>
      <c r="G355" s="241" t="s">
        <v>193</v>
      </c>
    </row>
    <row r="356" spans="1:7">
      <c r="A356" s="159">
        <f t="shared" si="2"/>
        <v>367</v>
      </c>
      <c r="B356" s="180" t="s">
        <v>928</v>
      </c>
      <c r="C356" s="239" t="s">
        <v>1013</v>
      </c>
      <c r="D356" s="170" t="s">
        <v>23</v>
      </c>
      <c r="E356" s="170" t="s">
        <v>929</v>
      </c>
      <c r="F356" s="170" t="s">
        <v>930</v>
      </c>
      <c r="G356" s="241" t="s">
        <v>193</v>
      </c>
    </row>
    <row r="357" spans="1:7">
      <c r="A357" s="159">
        <f t="shared" si="2"/>
        <v>368</v>
      </c>
      <c r="B357" s="180" t="s">
        <v>931</v>
      </c>
      <c r="C357" s="239" t="s">
        <v>925</v>
      </c>
      <c r="D357" s="162" t="s">
        <v>45</v>
      </c>
      <c r="E357" s="170" t="s">
        <v>926</v>
      </c>
      <c r="F357" s="170" t="s">
        <v>932</v>
      </c>
      <c r="G357" s="241" t="s">
        <v>193</v>
      </c>
    </row>
    <row r="358" spans="1:7">
      <c r="A358" s="159">
        <f t="shared" si="2"/>
        <v>369</v>
      </c>
      <c r="B358" s="180" t="s">
        <v>933</v>
      </c>
      <c r="C358" s="239" t="s">
        <v>1013</v>
      </c>
      <c r="D358" s="170" t="s">
        <v>23</v>
      </c>
      <c r="E358" s="170" t="s">
        <v>929</v>
      </c>
      <c r="F358" s="170" t="s">
        <v>934</v>
      </c>
      <c r="G358" s="241" t="s">
        <v>193</v>
      </c>
    </row>
    <row r="359" spans="1:7">
      <c r="A359" s="159">
        <f t="shared" si="2"/>
        <v>370</v>
      </c>
      <c r="B359" s="180" t="s">
        <v>935</v>
      </c>
      <c r="C359" s="239" t="s">
        <v>1013</v>
      </c>
      <c r="D359" s="170" t="s">
        <v>23</v>
      </c>
      <c r="E359" s="170" t="s">
        <v>929</v>
      </c>
      <c r="F359" s="170" t="s">
        <v>936</v>
      </c>
      <c r="G359" s="241" t="s">
        <v>193</v>
      </c>
    </row>
    <row r="360" spans="1:7">
      <c r="A360" s="159">
        <f t="shared" si="2"/>
        <v>371</v>
      </c>
      <c r="B360" s="180" t="s">
        <v>937</v>
      </c>
      <c r="C360" s="239" t="s">
        <v>1013</v>
      </c>
      <c r="D360" s="170" t="s">
        <v>23</v>
      </c>
      <c r="E360" s="170" t="s">
        <v>929</v>
      </c>
      <c r="F360" s="170" t="s">
        <v>936</v>
      </c>
      <c r="G360" s="241" t="s">
        <v>193</v>
      </c>
    </row>
    <row r="361" spans="1:7">
      <c r="A361" s="159">
        <f t="shared" si="2"/>
        <v>372</v>
      </c>
      <c r="B361" s="180" t="s">
        <v>938</v>
      </c>
      <c r="C361" s="239" t="s">
        <v>1013</v>
      </c>
      <c r="D361" s="170" t="s">
        <v>23</v>
      </c>
      <c r="E361" s="170" t="s">
        <v>929</v>
      </c>
      <c r="F361" s="170" t="s">
        <v>936</v>
      </c>
      <c r="G361" s="241" t="s">
        <v>193</v>
      </c>
    </row>
    <row r="362" spans="1:7">
      <c r="A362" s="159">
        <f t="shared" si="2"/>
        <v>373</v>
      </c>
      <c r="B362" s="180" t="s">
        <v>939</v>
      </c>
      <c r="C362" s="239" t="s">
        <v>1013</v>
      </c>
      <c r="D362" s="170" t="s">
        <v>23</v>
      </c>
      <c r="E362" s="170" t="s">
        <v>929</v>
      </c>
      <c r="F362" s="170" t="s">
        <v>940</v>
      </c>
      <c r="G362" s="241" t="s">
        <v>193</v>
      </c>
    </row>
    <row r="363" spans="1:7">
      <c r="A363" s="159">
        <f t="shared" si="2"/>
        <v>374</v>
      </c>
      <c r="B363" s="180" t="s">
        <v>941</v>
      </c>
      <c r="C363" s="239" t="s">
        <v>942</v>
      </c>
      <c r="D363" s="170" t="s">
        <v>42</v>
      </c>
      <c r="E363" s="170" t="s">
        <v>29</v>
      </c>
      <c r="F363" s="170" t="s">
        <v>943</v>
      </c>
      <c r="G363" s="241" t="s">
        <v>957</v>
      </c>
    </row>
    <row r="364" spans="1:7">
      <c r="A364" s="159">
        <f t="shared" si="2"/>
        <v>375</v>
      </c>
      <c r="B364" s="180" t="s">
        <v>944</v>
      </c>
      <c r="C364" s="239" t="s">
        <v>942</v>
      </c>
      <c r="D364" s="170" t="s">
        <v>42</v>
      </c>
      <c r="E364" s="170" t="s">
        <v>29</v>
      </c>
      <c r="F364" s="180" t="s">
        <v>945</v>
      </c>
      <c r="G364" s="241" t="s">
        <v>193</v>
      </c>
    </row>
    <row r="365" spans="1:7" ht="27">
      <c r="A365" s="159">
        <f t="shared" si="2"/>
        <v>376</v>
      </c>
      <c r="B365" s="180" t="s">
        <v>946</v>
      </c>
      <c r="C365" s="239" t="s">
        <v>947</v>
      </c>
      <c r="D365" s="170" t="s">
        <v>42</v>
      </c>
      <c r="E365" s="170" t="s">
        <v>29</v>
      </c>
      <c r="F365" s="240" t="s">
        <v>948</v>
      </c>
      <c r="G365" s="241" t="s">
        <v>193</v>
      </c>
    </row>
    <row r="366" spans="1:7">
      <c r="A366" s="159">
        <f t="shared" si="2"/>
        <v>377</v>
      </c>
      <c r="B366" s="180" t="s">
        <v>949</v>
      </c>
      <c r="C366" s="241" t="s">
        <v>950</v>
      </c>
      <c r="D366" s="170" t="s">
        <v>42</v>
      </c>
      <c r="E366" s="170" t="s">
        <v>646</v>
      </c>
      <c r="F366" s="243" t="s">
        <v>959</v>
      </c>
      <c r="G366" s="241" t="s">
        <v>193</v>
      </c>
    </row>
    <row r="367" spans="1:7">
      <c r="A367" s="159">
        <f t="shared" si="2"/>
        <v>378</v>
      </c>
      <c r="B367" s="180" t="s">
        <v>960</v>
      </c>
      <c r="C367" s="170" t="s">
        <v>951</v>
      </c>
      <c r="D367" s="162" t="s">
        <v>45</v>
      </c>
      <c r="E367" s="170" t="s">
        <v>646</v>
      </c>
      <c r="F367" s="242" t="s">
        <v>952</v>
      </c>
      <c r="G367" s="241" t="s">
        <v>193</v>
      </c>
    </row>
    <row r="368" spans="1:7">
      <c r="A368" s="159">
        <f t="shared" si="2"/>
        <v>379</v>
      </c>
      <c r="B368" s="180" t="s">
        <v>953</v>
      </c>
      <c r="C368" s="170" t="s">
        <v>951</v>
      </c>
      <c r="D368" s="162" t="s">
        <v>23</v>
      </c>
      <c r="E368" s="170" t="s">
        <v>22</v>
      </c>
      <c r="F368" s="180" t="s">
        <v>954</v>
      </c>
      <c r="G368" s="241" t="s">
        <v>193</v>
      </c>
    </row>
    <row r="369" spans="1:7">
      <c r="A369" s="159">
        <f t="shared" si="2"/>
        <v>380</v>
      </c>
      <c r="B369" s="180" t="s">
        <v>961</v>
      </c>
      <c r="C369" s="170" t="s">
        <v>951</v>
      </c>
      <c r="D369" s="162" t="s">
        <v>23</v>
      </c>
      <c r="E369" s="170" t="s">
        <v>22</v>
      </c>
      <c r="F369" s="180" t="s">
        <v>955</v>
      </c>
      <c r="G369" s="241" t="s">
        <v>193</v>
      </c>
    </row>
    <row r="370" spans="1:7">
      <c r="A370" s="159">
        <f t="shared" si="2"/>
        <v>381</v>
      </c>
      <c r="B370" s="180" t="s">
        <v>962</v>
      </c>
      <c r="C370" s="170" t="s">
        <v>951</v>
      </c>
      <c r="D370" s="162" t="s">
        <v>23</v>
      </c>
      <c r="E370" s="170" t="s">
        <v>22</v>
      </c>
      <c r="F370" s="180" t="s">
        <v>956</v>
      </c>
      <c r="G370" s="241" t="s">
        <v>193</v>
      </c>
    </row>
    <row r="371" spans="1:7">
      <c r="A371" s="159">
        <f t="shared" si="2"/>
        <v>382</v>
      </c>
      <c r="B371" s="180" t="s">
        <v>963</v>
      </c>
      <c r="C371" s="170" t="s">
        <v>964</v>
      </c>
      <c r="D371" s="162" t="s">
        <v>25</v>
      </c>
      <c r="E371" s="170" t="s">
        <v>22</v>
      </c>
      <c r="F371" s="180" t="s">
        <v>965</v>
      </c>
      <c r="G371" s="241" t="s">
        <v>194</v>
      </c>
    </row>
    <row r="372" spans="1:7">
      <c r="A372" s="159">
        <f t="shared" si="2"/>
        <v>383</v>
      </c>
      <c r="B372" s="180" t="s">
        <v>1019</v>
      </c>
      <c r="C372" s="170" t="s">
        <v>628</v>
      </c>
      <c r="D372" s="162" t="s">
        <v>27</v>
      </c>
      <c r="E372" s="170" t="s">
        <v>22</v>
      </c>
      <c r="F372" s="180" t="s">
        <v>830</v>
      </c>
      <c r="G372" s="241" t="s">
        <v>193</v>
      </c>
    </row>
    <row r="373" spans="1:7">
      <c r="A373" s="159">
        <f t="shared" si="2"/>
        <v>384</v>
      </c>
      <c r="B373" s="180" t="s">
        <v>1014</v>
      </c>
      <c r="C373" s="170" t="s">
        <v>628</v>
      </c>
      <c r="D373" s="162" t="s">
        <v>27</v>
      </c>
      <c r="E373" s="170" t="s">
        <v>22</v>
      </c>
      <c r="F373" s="180" t="s">
        <v>967</v>
      </c>
      <c r="G373" s="241" t="s">
        <v>193</v>
      </c>
    </row>
    <row r="374" spans="1:7">
      <c r="A374" s="159">
        <f t="shared" si="2"/>
        <v>385</v>
      </c>
      <c r="B374" s="180" t="s">
        <v>968</v>
      </c>
      <c r="C374" s="170" t="s">
        <v>1015</v>
      </c>
      <c r="D374" s="162" t="s">
        <v>27</v>
      </c>
      <c r="E374" s="170" t="s">
        <v>29</v>
      </c>
      <c r="F374" s="180" t="s">
        <v>93</v>
      </c>
      <c r="G374" s="241" t="s">
        <v>195</v>
      </c>
    </row>
    <row r="375" spans="1:7" ht="40.5">
      <c r="A375" s="159">
        <f t="shared" si="2"/>
        <v>386</v>
      </c>
      <c r="B375" s="180" t="s">
        <v>969</v>
      </c>
      <c r="C375" s="170" t="s">
        <v>585</v>
      </c>
      <c r="D375" s="162" t="s">
        <v>45</v>
      </c>
      <c r="E375" s="170" t="s">
        <v>22</v>
      </c>
      <c r="F375" s="242" t="s">
        <v>970</v>
      </c>
      <c r="G375" s="241" t="s">
        <v>193</v>
      </c>
    </row>
    <row r="376" spans="1:7" ht="27">
      <c r="A376" s="159">
        <f t="shared" si="2"/>
        <v>387</v>
      </c>
      <c r="B376" s="180" t="s">
        <v>971</v>
      </c>
      <c r="C376" s="170" t="s">
        <v>585</v>
      </c>
      <c r="D376" s="162" t="s">
        <v>45</v>
      </c>
      <c r="E376" s="170" t="s">
        <v>29</v>
      </c>
      <c r="F376" s="242" t="s">
        <v>972</v>
      </c>
      <c r="G376" s="241" t="s">
        <v>193</v>
      </c>
    </row>
    <row r="377" spans="1:7">
      <c r="A377" s="159">
        <f t="shared" si="2"/>
        <v>388</v>
      </c>
      <c r="B377" s="180" t="s">
        <v>973</v>
      </c>
      <c r="C377" s="244" t="s">
        <v>1016</v>
      </c>
      <c r="D377" s="162" t="s">
        <v>30</v>
      </c>
      <c r="E377" s="170" t="s">
        <v>22</v>
      </c>
      <c r="F377" s="180" t="s">
        <v>974</v>
      </c>
      <c r="G377" s="241" t="s">
        <v>193</v>
      </c>
    </row>
    <row r="378" spans="1:7">
      <c r="A378" s="159">
        <f t="shared" si="2"/>
        <v>389</v>
      </c>
      <c r="B378" s="180" t="s">
        <v>975</v>
      </c>
      <c r="C378" s="170" t="s">
        <v>1017</v>
      </c>
      <c r="D378" s="162" t="s">
        <v>30</v>
      </c>
      <c r="E378" s="170" t="s">
        <v>29</v>
      </c>
      <c r="F378" s="180" t="s">
        <v>976</v>
      </c>
      <c r="G378" s="241" t="s">
        <v>195</v>
      </c>
    </row>
    <row r="379" spans="1:7">
      <c r="A379" s="159">
        <f t="shared" si="2"/>
        <v>390</v>
      </c>
      <c r="B379" s="170" t="s">
        <v>977</v>
      </c>
      <c r="C379" s="241" t="s">
        <v>978</v>
      </c>
      <c r="D379" s="162" t="s">
        <v>668</v>
      </c>
      <c r="E379" s="170" t="s">
        <v>22</v>
      </c>
      <c r="F379" s="180" t="s">
        <v>979</v>
      </c>
      <c r="G379" s="241" t="s">
        <v>193</v>
      </c>
    </row>
    <row r="380" spans="1:7">
      <c r="A380" s="159">
        <f t="shared" si="2"/>
        <v>391</v>
      </c>
      <c r="B380" s="180" t="s">
        <v>980</v>
      </c>
      <c r="C380" s="170" t="s">
        <v>981</v>
      </c>
      <c r="D380" s="162" t="s">
        <v>25</v>
      </c>
      <c r="E380" s="170" t="s">
        <v>29</v>
      </c>
      <c r="F380" s="180" t="s">
        <v>292</v>
      </c>
      <c r="G380" s="241" t="s">
        <v>194</v>
      </c>
    </row>
    <row r="381" spans="1:7">
      <c r="A381" s="159">
        <f t="shared" si="2"/>
        <v>392</v>
      </c>
      <c r="B381" s="245" t="s">
        <v>1020</v>
      </c>
      <c r="C381" s="170" t="s">
        <v>62</v>
      </c>
      <c r="D381" s="162" t="s">
        <v>25</v>
      </c>
      <c r="E381" s="170" t="s">
        <v>29</v>
      </c>
      <c r="F381" s="180" t="s">
        <v>1021</v>
      </c>
      <c r="G381" s="241" t="s">
        <v>194</v>
      </c>
    </row>
    <row r="382" spans="1:7">
      <c r="A382" s="159">
        <f t="shared" si="2"/>
        <v>393</v>
      </c>
      <c r="B382" s="180" t="s">
        <v>1022</v>
      </c>
      <c r="C382" s="170" t="s">
        <v>1023</v>
      </c>
      <c r="D382" s="162" t="s">
        <v>42</v>
      </c>
      <c r="E382" s="170" t="s">
        <v>645</v>
      </c>
      <c r="F382" s="180" t="s">
        <v>1024</v>
      </c>
      <c r="G382" s="241" t="s">
        <v>193</v>
      </c>
    </row>
    <row r="383" spans="1:7">
      <c r="A383" s="159">
        <f>1+A382</f>
        <v>394</v>
      </c>
      <c r="B383" s="180" t="s">
        <v>1025</v>
      </c>
      <c r="C383" s="239" t="s">
        <v>1027</v>
      </c>
      <c r="D383" s="162" t="s">
        <v>27</v>
      </c>
      <c r="E383" s="170" t="s">
        <v>645</v>
      </c>
      <c r="F383" s="180" t="s">
        <v>1026</v>
      </c>
      <c r="G383" s="241" t="s">
        <v>957</v>
      </c>
    </row>
    <row r="384" spans="1:7" ht="17.25">
      <c r="A384" s="159">
        <f t="shared" ref="A384:A391" si="3">1+A383</f>
        <v>395</v>
      </c>
      <c r="B384" s="246" t="s">
        <v>1028</v>
      </c>
      <c r="C384" s="170" t="s">
        <v>1029</v>
      </c>
      <c r="D384" s="162" t="s">
        <v>23</v>
      </c>
      <c r="E384" s="170" t="s">
        <v>22</v>
      </c>
      <c r="F384" s="180" t="s">
        <v>1030</v>
      </c>
      <c r="G384" s="241" t="s">
        <v>193</v>
      </c>
    </row>
    <row r="385" spans="1:7" ht="17.25">
      <c r="A385" s="159">
        <f t="shared" si="3"/>
        <v>396</v>
      </c>
      <c r="B385" s="247" t="s">
        <v>1031</v>
      </c>
      <c r="C385" s="170" t="s">
        <v>1032</v>
      </c>
      <c r="D385" s="162" t="s">
        <v>23</v>
      </c>
      <c r="E385" s="170" t="s">
        <v>22</v>
      </c>
      <c r="F385" s="180" t="s">
        <v>1033</v>
      </c>
      <c r="G385" s="241" t="s">
        <v>193</v>
      </c>
    </row>
    <row r="386" spans="1:7" ht="17.25">
      <c r="A386" s="159">
        <f t="shared" si="3"/>
        <v>397</v>
      </c>
      <c r="B386" s="180" t="s">
        <v>1036</v>
      </c>
      <c r="C386" s="170" t="s">
        <v>294</v>
      </c>
      <c r="D386" s="162" t="s">
        <v>27</v>
      </c>
      <c r="E386" s="170" t="s">
        <v>646</v>
      </c>
      <c r="F386" s="247" t="s">
        <v>685</v>
      </c>
      <c r="G386" s="241" t="s">
        <v>193</v>
      </c>
    </row>
    <row r="387" spans="1:7" ht="17.25">
      <c r="A387" s="159">
        <f t="shared" si="3"/>
        <v>398</v>
      </c>
      <c r="B387" s="247" t="s">
        <v>1037</v>
      </c>
      <c r="C387" s="169" t="s">
        <v>1038</v>
      </c>
      <c r="D387" s="162" t="s">
        <v>30</v>
      </c>
      <c r="E387" s="170" t="s">
        <v>29</v>
      </c>
      <c r="F387" s="169" t="s">
        <v>1039</v>
      </c>
      <c r="G387" s="241" t="s">
        <v>195</v>
      </c>
    </row>
    <row r="388" spans="1:7" ht="17.25">
      <c r="A388" s="159">
        <f t="shared" si="3"/>
        <v>399</v>
      </c>
      <c r="B388" s="247" t="s">
        <v>1040</v>
      </c>
      <c r="C388" s="169" t="s">
        <v>1038</v>
      </c>
      <c r="D388" s="162" t="s">
        <v>30</v>
      </c>
      <c r="E388" s="170" t="s">
        <v>29</v>
      </c>
      <c r="F388" s="169" t="s">
        <v>1039</v>
      </c>
      <c r="G388" s="241" t="s">
        <v>195</v>
      </c>
    </row>
    <row r="389" spans="1:7">
      <c r="A389" s="159">
        <f t="shared" si="3"/>
        <v>400</v>
      </c>
      <c r="B389" s="180" t="s">
        <v>1041</v>
      </c>
      <c r="C389" s="170" t="s">
        <v>1041</v>
      </c>
      <c r="D389" s="162" t="s">
        <v>25</v>
      </c>
      <c r="E389" s="170" t="s">
        <v>29</v>
      </c>
      <c r="F389" s="180" t="s">
        <v>1042</v>
      </c>
      <c r="G389" s="241" t="s">
        <v>193</v>
      </c>
    </row>
    <row r="390" spans="1:7">
      <c r="A390" s="159">
        <f t="shared" si="3"/>
        <v>401</v>
      </c>
      <c r="B390" s="180" t="s">
        <v>1043</v>
      </c>
      <c r="C390" s="170" t="s">
        <v>1044</v>
      </c>
      <c r="D390" s="162" t="s">
        <v>657</v>
      </c>
      <c r="E390" s="170" t="s">
        <v>29</v>
      </c>
      <c r="F390" s="180" t="s">
        <v>1045</v>
      </c>
      <c r="G390" s="241" t="s">
        <v>193</v>
      </c>
    </row>
    <row r="391" spans="1:7" ht="40.5">
      <c r="A391" s="159">
        <f t="shared" si="3"/>
        <v>402</v>
      </c>
      <c r="B391" s="242" t="s">
        <v>1108</v>
      </c>
      <c r="C391" s="370" t="s">
        <v>1109</v>
      </c>
      <c r="D391" s="162" t="s">
        <v>27</v>
      </c>
      <c r="E391" s="170" t="s">
        <v>22</v>
      </c>
      <c r="F391" s="242" t="s">
        <v>1110</v>
      </c>
      <c r="G391" s="241" t="s">
        <v>193</v>
      </c>
    </row>
  </sheetData>
  <autoFilter ref="A3:F226"/>
  <mergeCells count="1">
    <mergeCell ref="B1:F1"/>
  </mergeCells>
  <phoneticPr fontId="4"/>
  <dataValidations count="3">
    <dataValidation type="list" allowBlank="1" showInputMessage="1" showErrorMessage="1" sqref="E4 E325:E380 E382:E391">
      <formula1>"単独,拡張"</formula1>
    </dataValidation>
    <dataValidation type="list" allowBlank="1" showInputMessage="1" showErrorMessage="1" sqref="G325:G391">
      <formula1>"(１)ソフトウェア利用費, (２)ソフトウェア利用関連費, (３)ＣＤＥ環境構築・利用費"</formula1>
    </dataValidation>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391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s>
  <pageMargins left="0.70866141732283472" right="0.70866141732283472" top="0.74803149606299213" bottom="0.74803149606299213" header="0.31496062992125984" footer="0.31496062992125984"/>
  <pageSetup paperSize="66" fitToHeight="0" orientation="portrait" r:id="rId1"/>
  <headerFoot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3:U31"/>
  <sheetViews>
    <sheetView zoomScale="85" zoomScaleNormal="85" workbookViewId="0">
      <selection activeCell="A30" sqref="A30:XFD30"/>
    </sheetView>
  </sheetViews>
  <sheetFormatPr defaultRowHeight="18.75"/>
  <cols>
    <col min="1" max="1" width="4.75" customWidth="1"/>
    <col min="2" max="2" width="8.125" customWidth="1"/>
    <col min="3" max="18" width="11.375" customWidth="1"/>
  </cols>
  <sheetData>
    <row r="3" spans="2:21">
      <c r="B3" t="s">
        <v>634</v>
      </c>
    </row>
    <row r="4" spans="2:21">
      <c r="B4" s="19"/>
      <c r="C4" s="143">
        <v>7</v>
      </c>
      <c r="D4" s="19">
        <v>6</v>
      </c>
      <c r="E4" s="19">
        <v>5</v>
      </c>
      <c r="F4" s="19">
        <v>4</v>
      </c>
      <c r="G4" s="19">
        <v>3</v>
      </c>
      <c r="H4" s="19">
        <v>2.75</v>
      </c>
      <c r="I4" s="19">
        <v>2.5</v>
      </c>
      <c r="J4" s="19">
        <v>2.25</v>
      </c>
      <c r="K4" s="19">
        <v>2</v>
      </c>
      <c r="L4" s="19">
        <v>1.75</v>
      </c>
      <c r="M4" s="19">
        <v>1.5</v>
      </c>
      <c r="N4" s="19">
        <v>1.25</v>
      </c>
      <c r="O4" s="19">
        <v>1</v>
      </c>
      <c r="P4" s="19">
        <v>0.75</v>
      </c>
      <c r="Q4" s="19">
        <v>0.5</v>
      </c>
      <c r="R4" s="19">
        <v>0.25</v>
      </c>
      <c r="T4" s="143">
        <v>7</v>
      </c>
    </row>
    <row r="5" spans="2:21">
      <c r="B5" s="85">
        <v>1</v>
      </c>
      <c r="C5" s="20">
        <v>0</v>
      </c>
      <c r="D5" s="20">
        <v>0</v>
      </c>
      <c r="E5" s="20">
        <v>0</v>
      </c>
      <c r="F5" s="20">
        <v>0</v>
      </c>
      <c r="G5" s="20">
        <v>0</v>
      </c>
      <c r="H5" s="20">
        <v>0</v>
      </c>
      <c r="I5" s="20">
        <v>0</v>
      </c>
      <c r="J5" s="20">
        <v>0</v>
      </c>
      <c r="K5" s="20">
        <v>0</v>
      </c>
      <c r="L5" s="20">
        <v>0</v>
      </c>
      <c r="M5" s="20">
        <v>0</v>
      </c>
      <c r="N5" s="20">
        <v>0</v>
      </c>
      <c r="O5" s="20">
        <v>0.1</v>
      </c>
      <c r="P5" s="20">
        <v>0.17799999999999999</v>
      </c>
      <c r="Q5" s="20">
        <v>0.316</v>
      </c>
      <c r="R5" s="20">
        <v>0.56200000000000006</v>
      </c>
      <c r="T5" s="19">
        <v>6</v>
      </c>
    </row>
    <row r="6" spans="2:21">
      <c r="B6" s="85">
        <v>1.25</v>
      </c>
      <c r="C6" s="20">
        <v>0</v>
      </c>
      <c r="D6" s="20">
        <v>0</v>
      </c>
      <c r="E6" s="20">
        <v>0</v>
      </c>
      <c r="F6" s="20">
        <v>0</v>
      </c>
      <c r="G6" s="20">
        <v>0</v>
      </c>
      <c r="H6" s="20">
        <v>0</v>
      </c>
      <c r="I6" s="20">
        <v>0</v>
      </c>
      <c r="J6" s="20">
        <v>0</v>
      </c>
      <c r="K6" s="20">
        <v>0</v>
      </c>
      <c r="L6" s="20">
        <v>0</v>
      </c>
      <c r="M6" s="20">
        <v>0</v>
      </c>
      <c r="N6" s="20">
        <v>0.1</v>
      </c>
      <c r="O6" s="20">
        <v>0.158</v>
      </c>
      <c r="P6" s="20">
        <v>0.251</v>
      </c>
      <c r="Q6" s="20">
        <v>0.39800000000000002</v>
      </c>
      <c r="R6" s="20">
        <v>0.63100000000000001</v>
      </c>
      <c r="T6" s="19">
        <v>5</v>
      </c>
    </row>
    <row r="7" spans="2:21">
      <c r="B7" s="85">
        <v>1.5</v>
      </c>
      <c r="C7" s="20">
        <v>0</v>
      </c>
      <c r="D7" s="20">
        <v>0</v>
      </c>
      <c r="E7" s="20">
        <v>0</v>
      </c>
      <c r="F7" s="20">
        <v>0</v>
      </c>
      <c r="G7" s="20">
        <v>0</v>
      </c>
      <c r="H7" s="20">
        <v>0</v>
      </c>
      <c r="I7" s="20">
        <v>0</v>
      </c>
      <c r="J7" s="20">
        <v>0</v>
      </c>
      <c r="K7" s="20">
        <v>0</v>
      </c>
      <c r="L7" s="20">
        <v>0</v>
      </c>
      <c r="M7" s="20">
        <v>0.1</v>
      </c>
      <c r="N7" s="20">
        <v>0.14699999999999999</v>
      </c>
      <c r="O7" s="20">
        <v>0.215</v>
      </c>
      <c r="P7" s="20">
        <v>0.316</v>
      </c>
      <c r="Q7" s="20">
        <v>0.46400000000000002</v>
      </c>
      <c r="R7" s="20">
        <v>0.68100000000000005</v>
      </c>
      <c r="T7" s="19">
        <v>4</v>
      </c>
    </row>
    <row r="8" spans="2:21">
      <c r="B8" s="85">
        <v>1.75</v>
      </c>
      <c r="C8" s="20">
        <v>0</v>
      </c>
      <c r="D8" s="20">
        <v>0</v>
      </c>
      <c r="E8" s="20">
        <v>0</v>
      </c>
      <c r="F8" s="20">
        <v>0</v>
      </c>
      <c r="G8" s="20">
        <v>0</v>
      </c>
      <c r="H8" s="20">
        <v>0</v>
      </c>
      <c r="I8" s="20">
        <v>0</v>
      </c>
      <c r="J8" s="20">
        <v>0</v>
      </c>
      <c r="K8" s="20">
        <v>0</v>
      </c>
      <c r="L8" s="20">
        <v>0.1</v>
      </c>
      <c r="M8" s="20">
        <v>0.13900000000000001</v>
      </c>
      <c r="N8" s="20">
        <v>0.193</v>
      </c>
      <c r="O8" s="20">
        <v>0.26800000000000002</v>
      </c>
      <c r="P8" s="20">
        <v>0.373</v>
      </c>
      <c r="Q8" s="20">
        <v>0.51800000000000002</v>
      </c>
      <c r="R8" s="20">
        <v>0.72</v>
      </c>
      <c r="T8" s="19">
        <v>3</v>
      </c>
    </row>
    <row r="9" spans="2:21">
      <c r="B9" s="85">
        <v>2</v>
      </c>
      <c r="C9" s="20">
        <v>0</v>
      </c>
      <c r="D9" s="20">
        <v>0</v>
      </c>
      <c r="E9" s="20">
        <v>0</v>
      </c>
      <c r="F9" s="20">
        <v>0</v>
      </c>
      <c r="G9" s="20">
        <v>0</v>
      </c>
      <c r="H9" s="20">
        <v>0</v>
      </c>
      <c r="I9" s="20">
        <v>0</v>
      </c>
      <c r="J9" s="20">
        <v>0</v>
      </c>
      <c r="K9" s="20">
        <v>0.1</v>
      </c>
      <c r="L9" s="20">
        <v>0.13300000000000001</v>
      </c>
      <c r="M9" s="20">
        <v>0.17799999999999999</v>
      </c>
      <c r="N9" s="20">
        <v>0.23699999999999999</v>
      </c>
      <c r="O9" s="20">
        <v>0.316</v>
      </c>
      <c r="P9" s="20">
        <v>0.42199999999999999</v>
      </c>
      <c r="Q9" s="20">
        <v>0.56200000000000006</v>
      </c>
      <c r="R9" s="20">
        <v>0.75</v>
      </c>
      <c r="T9" s="19">
        <v>2.75</v>
      </c>
    </row>
    <row r="10" spans="2:21">
      <c r="B10" s="85">
        <v>2.25</v>
      </c>
      <c r="C10" s="20">
        <v>0</v>
      </c>
      <c r="D10" s="20">
        <v>0</v>
      </c>
      <c r="E10" s="20">
        <v>0</v>
      </c>
      <c r="F10" s="20">
        <v>0</v>
      </c>
      <c r="G10" s="20">
        <v>0</v>
      </c>
      <c r="H10" s="20">
        <v>0</v>
      </c>
      <c r="I10" s="20">
        <v>0</v>
      </c>
      <c r="J10" s="20">
        <v>0.1</v>
      </c>
      <c r="K10" s="20">
        <v>0.129</v>
      </c>
      <c r="L10" s="20">
        <v>0.16700000000000001</v>
      </c>
      <c r="M10" s="20">
        <v>0.215</v>
      </c>
      <c r="N10" s="20">
        <v>0.27800000000000002</v>
      </c>
      <c r="O10" s="20">
        <v>0.35899999999999999</v>
      </c>
      <c r="P10" s="20">
        <v>0.46400000000000002</v>
      </c>
      <c r="Q10" s="20">
        <v>0.59899999999999998</v>
      </c>
      <c r="R10" s="20">
        <v>0.77400000000000002</v>
      </c>
      <c r="T10" s="19">
        <v>2.5</v>
      </c>
      <c r="U10" s="142"/>
    </row>
    <row r="11" spans="2:21">
      <c r="B11" s="85">
        <v>2.5</v>
      </c>
      <c r="C11" s="20">
        <v>0</v>
      </c>
      <c r="D11" s="20">
        <v>0</v>
      </c>
      <c r="E11" s="20">
        <v>0</v>
      </c>
      <c r="F11" s="20">
        <v>0</v>
      </c>
      <c r="G11" s="20">
        <v>0</v>
      </c>
      <c r="H11" s="20">
        <v>0</v>
      </c>
      <c r="I11" s="20">
        <v>0.1</v>
      </c>
      <c r="J11" s="20">
        <v>0.126</v>
      </c>
      <c r="K11" s="20">
        <v>0.158</v>
      </c>
      <c r="L11" s="20">
        <v>0.2</v>
      </c>
      <c r="M11" s="20">
        <v>0.251</v>
      </c>
      <c r="N11" s="20">
        <v>0.316</v>
      </c>
      <c r="O11" s="20">
        <v>0.39800000000000002</v>
      </c>
      <c r="P11" s="20">
        <v>0.501</v>
      </c>
      <c r="Q11" s="20">
        <v>0.63100000000000001</v>
      </c>
      <c r="R11" s="20">
        <v>0.79400000000000004</v>
      </c>
      <c r="T11" s="19">
        <v>2.25</v>
      </c>
    </row>
    <row r="12" spans="2:21">
      <c r="B12" s="85">
        <v>2.75</v>
      </c>
      <c r="C12" s="20">
        <v>0</v>
      </c>
      <c r="D12" s="20">
        <v>0</v>
      </c>
      <c r="E12" s="20">
        <v>0</v>
      </c>
      <c r="F12" s="20">
        <v>0</v>
      </c>
      <c r="G12" s="20">
        <v>0</v>
      </c>
      <c r="H12" s="20">
        <v>0.1</v>
      </c>
      <c r="I12" s="20">
        <v>0.123</v>
      </c>
      <c r="J12" s="20">
        <v>0.152</v>
      </c>
      <c r="K12" s="20">
        <v>0.187</v>
      </c>
      <c r="L12" s="20">
        <v>0.23100000000000001</v>
      </c>
      <c r="M12" s="20">
        <v>0.28499999999999998</v>
      </c>
      <c r="N12" s="20">
        <v>0.35099999999999998</v>
      </c>
      <c r="O12" s="20">
        <v>0.433</v>
      </c>
      <c r="P12" s="20">
        <v>0.53400000000000003</v>
      </c>
      <c r="Q12" s="20">
        <v>0.65800000000000003</v>
      </c>
      <c r="R12" s="20">
        <v>0.81100000000000005</v>
      </c>
      <c r="T12" s="19">
        <v>2</v>
      </c>
    </row>
    <row r="13" spans="2:21">
      <c r="B13" s="85">
        <v>3</v>
      </c>
      <c r="C13" s="20">
        <v>0</v>
      </c>
      <c r="D13" s="20">
        <v>0</v>
      </c>
      <c r="E13" s="20">
        <v>0</v>
      </c>
      <c r="F13" s="20">
        <v>0</v>
      </c>
      <c r="G13" s="20">
        <v>0.1</v>
      </c>
      <c r="H13" s="20">
        <v>0.121</v>
      </c>
      <c r="I13" s="20">
        <v>0.14699999999999999</v>
      </c>
      <c r="J13" s="20">
        <v>0.17799999999999999</v>
      </c>
      <c r="K13" s="20">
        <v>0.215</v>
      </c>
      <c r="L13" s="20">
        <v>0.26100000000000001</v>
      </c>
      <c r="M13" s="20">
        <v>0.316</v>
      </c>
      <c r="N13" s="20">
        <v>0.38300000000000001</v>
      </c>
      <c r="O13" s="20">
        <v>0.46400000000000002</v>
      </c>
      <c r="P13" s="20">
        <v>0.56200000000000006</v>
      </c>
      <c r="Q13" s="20">
        <v>0.68100000000000005</v>
      </c>
      <c r="R13" s="20">
        <v>0.82499999999999996</v>
      </c>
      <c r="T13" s="19">
        <v>1.75</v>
      </c>
    </row>
    <row r="14" spans="2:21">
      <c r="B14" s="85">
        <v>4</v>
      </c>
      <c r="C14" s="20">
        <v>0</v>
      </c>
      <c r="D14" s="20">
        <v>0</v>
      </c>
      <c r="E14" s="20">
        <v>0</v>
      </c>
      <c r="F14" s="20">
        <v>0.1</v>
      </c>
      <c r="G14" s="20">
        <v>0.17799999999999999</v>
      </c>
      <c r="H14" s="20">
        <v>0.20499999999999999</v>
      </c>
      <c r="I14" s="20">
        <v>0.23699999999999999</v>
      </c>
      <c r="J14" s="20">
        <v>0.27400000000000002</v>
      </c>
      <c r="K14" s="20">
        <v>0.316</v>
      </c>
      <c r="L14" s="20">
        <v>0.36499999999999999</v>
      </c>
      <c r="M14" s="20">
        <v>0.42199999999999999</v>
      </c>
      <c r="N14" s="20">
        <v>0.48699999999999999</v>
      </c>
      <c r="O14" s="20">
        <v>0.56200000000000006</v>
      </c>
      <c r="P14" s="20">
        <v>0.64900000000000002</v>
      </c>
      <c r="Q14" s="20">
        <v>0.75</v>
      </c>
      <c r="R14" s="20">
        <v>0.86599999999999999</v>
      </c>
      <c r="T14" s="19">
        <v>1.5</v>
      </c>
    </row>
    <row r="15" spans="2:21">
      <c r="B15" s="85">
        <v>5</v>
      </c>
      <c r="C15" s="20">
        <v>0</v>
      </c>
      <c r="D15" s="20">
        <v>0</v>
      </c>
      <c r="E15" s="20">
        <v>0.1</v>
      </c>
      <c r="F15" s="20">
        <v>0.158</v>
      </c>
      <c r="G15" s="20">
        <v>0.251</v>
      </c>
      <c r="H15" s="20">
        <v>0.28199999999999997</v>
      </c>
      <c r="I15" s="20">
        <v>0.316</v>
      </c>
      <c r="J15" s="20">
        <v>0.35499999999999998</v>
      </c>
      <c r="K15" s="20">
        <v>0.39800000000000002</v>
      </c>
      <c r="L15" s="20">
        <v>0.44700000000000001</v>
      </c>
      <c r="M15" s="20">
        <v>0.501</v>
      </c>
      <c r="N15" s="20">
        <v>0.56200000000000006</v>
      </c>
      <c r="O15" s="20">
        <v>0.63100000000000001</v>
      </c>
      <c r="P15" s="20">
        <v>0.70799999999999996</v>
      </c>
      <c r="Q15" s="20">
        <v>0.79400000000000004</v>
      </c>
      <c r="R15" s="20">
        <v>0.89100000000000001</v>
      </c>
      <c r="T15" s="19">
        <v>1.25</v>
      </c>
    </row>
    <row r="16" spans="2:21">
      <c r="B16" s="85">
        <v>6</v>
      </c>
      <c r="C16" s="20">
        <v>0</v>
      </c>
      <c r="D16" s="20">
        <v>0.1</v>
      </c>
      <c r="E16" s="20">
        <v>0.14699999999999999</v>
      </c>
      <c r="F16" s="20">
        <v>0.215</v>
      </c>
      <c r="G16" s="20">
        <v>0.316</v>
      </c>
      <c r="H16" s="20">
        <v>0.34799999999999998</v>
      </c>
      <c r="I16" s="20">
        <v>0.38300000000000001</v>
      </c>
      <c r="J16" s="20">
        <v>0.42199999999999999</v>
      </c>
      <c r="K16" s="20">
        <v>0.46400000000000002</v>
      </c>
      <c r="L16" s="20">
        <v>0.51100000000000001</v>
      </c>
      <c r="M16" s="20">
        <v>0.56200000000000006</v>
      </c>
      <c r="N16" s="20">
        <v>0.61899999999999999</v>
      </c>
      <c r="O16" s="20">
        <v>0.68100000000000005</v>
      </c>
      <c r="P16" s="20">
        <v>0.75</v>
      </c>
      <c r="Q16" s="20">
        <v>0.82499999999999996</v>
      </c>
      <c r="R16" s="20">
        <v>0.90900000000000003</v>
      </c>
      <c r="T16" s="19">
        <v>1</v>
      </c>
    </row>
    <row r="17" spans="2:20">
      <c r="T17" s="19">
        <v>0.75</v>
      </c>
    </row>
    <row r="18" spans="2:20">
      <c r="B18" t="s">
        <v>160</v>
      </c>
      <c r="T18" s="19">
        <v>0.5</v>
      </c>
    </row>
    <row r="19" spans="2:20">
      <c r="B19" s="19"/>
      <c r="C19" s="143">
        <v>7</v>
      </c>
      <c r="D19" s="19">
        <v>6</v>
      </c>
      <c r="E19" s="19">
        <v>5</v>
      </c>
      <c r="F19" s="19">
        <v>4</v>
      </c>
      <c r="G19" s="19">
        <v>3</v>
      </c>
      <c r="H19" s="19">
        <v>2.75</v>
      </c>
      <c r="I19" s="19">
        <v>2.5</v>
      </c>
      <c r="J19" s="19">
        <v>2.25</v>
      </c>
      <c r="K19" s="19">
        <v>2</v>
      </c>
      <c r="L19" s="19">
        <v>1.75</v>
      </c>
      <c r="M19" s="19">
        <v>1.5</v>
      </c>
      <c r="N19" s="19">
        <v>1.25</v>
      </c>
      <c r="O19" s="19">
        <v>1</v>
      </c>
      <c r="P19" s="19">
        <v>0.75</v>
      </c>
      <c r="Q19" s="19">
        <v>0.5</v>
      </c>
      <c r="R19" s="19">
        <v>0.25</v>
      </c>
      <c r="T19" s="19">
        <v>0.25</v>
      </c>
    </row>
    <row r="20" spans="2:20">
      <c r="B20" s="85">
        <v>1</v>
      </c>
      <c r="C20" s="20">
        <v>0</v>
      </c>
      <c r="D20" s="20">
        <v>0</v>
      </c>
      <c r="E20" s="20">
        <v>0</v>
      </c>
      <c r="F20" s="20">
        <v>0</v>
      </c>
      <c r="G20" s="20">
        <v>0</v>
      </c>
      <c r="H20" s="20">
        <v>0</v>
      </c>
      <c r="I20" s="20">
        <v>0</v>
      </c>
      <c r="J20" s="20">
        <v>0</v>
      </c>
      <c r="K20" s="20">
        <v>0</v>
      </c>
      <c r="L20" s="20">
        <v>0</v>
      </c>
      <c r="M20" s="20">
        <v>0</v>
      </c>
      <c r="N20" s="20">
        <v>0</v>
      </c>
      <c r="O20" s="20">
        <v>0.1</v>
      </c>
      <c r="P20" s="20">
        <v>0.25</v>
      </c>
      <c r="Q20" s="20">
        <v>0.5</v>
      </c>
      <c r="R20" s="20">
        <v>0.75</v>
      </c>
    </row>
    <row r="21" spans="2:20">
      <c r="B21" s="85">
        <v>1.25</v>
      </c>
      <c r="C21" s="20">
        <v>0</v>
      </c>
      <c r="D21" s="20">
        <v>0</v>
      </c>
      <c r="E21" s="20">
        <v>0</v>
      </c>
      <c r="F21" s="20">
        <v>0</v>
      </c>
      <c r="G21" s="20">
        <v>0</v>
      </c>
      <c r="H21" s="20">
        <v>0</v>
      </c>
      <c r="I21" s="20">
        <v>0</v>
      </c>
      <c r="J21" s="20">
        <v>0</v>
      </c>
      <c r="K21" s="20">
        <v>0</v>
      </c>
      <c r="L21" s="20">
        <v>0</v>
      </c>
      <c r="M21" s="20">
        <v>0</v>
      </c>
      <c r="N21" s="20">
        <v>0.1</v>
      </c>
      <c r="O21" s="20">
        <v>0.2</v>
      </c>
      <c r="P21" s="20">
        <v>0.4</v>
      </c>
      <c r="Q21" s="20">
        <v>0.6</v>
      </c>
      <c r="R21" s="20">
        <v>0.8</v>
      </c>
    </row>
    <row r="22" spans="2:20">
      <c r="B22" s="85">
        <v>1.5</v>
      </c>
      <c r="C22" s="20">
        <v>0</v>
      </c>
      <c r="D22" s="20">
        <v>0</v>
      </c>
      <c r="E22" s="20">
        <v>0</v>
      </c>
      <c r="F22" s="20">
        <v>0</v>
      </c>
      <c r="G22" s="20">
        <v>0</v>
      </c>
      <c r="H22" s="20">
        <v>0</v>
      </c>
      <c r="I22" s="20">
        <v>0</v>
      </c>
      <c r="J22" s="20">
        <v>0</v>
      </c>
      <c r="K22" s="20">
        <v>0</v>
      </c>
      <c r="L22" s="20">
        <v>0</v>
      </c>
      <c r="M22" s="20">
        <v>0.1</v>
      </c>
      <c r="N22" s="20">
        <v>0.16700000000000001</v>
      </c>
      <c r="O22" s="20">
        <v>0.33300000000000002</v>
      </c>
      <c r="P22" s="20">
        <v>0.5</v>
      </c>
      <c r="Q22" s="20">
        <v>0.66700000000000004</v>
      </c>
      <c r="R22" s="20">
        <v>0.83299999999999996</v>
      </c>
    </row>
    <row r="23" spans="2:20">
      <c r="B23" s="85">
        <v>1.75</v>
      </c>
      <c r="C23" s="20">
        <v>0</v>
      </c>
      <c r="D23" s="20">
        <v>0</v>
      </c>
      <c r="E23" s="20">
        <v>0</v>
      </c>
      <c r="F23" s="20">
        <v>0</v>
      </c>
      <c r="G23" s="20">
        <v>0</v>
      </c>
      <c r="H23" s="20">
        <v>0</v>
      </c>
      <c r="I23" s="20">
        <v>0</v>
      </c>
      <c r="J23" s="20">
        <v>0</v>
      </c>
      <c r="K23" s="20">
        <v>0</v>
      </c>
      <c r="L23" s="20">
        <v>0.1</v>
      </c>
      <c r="M23" s="20">
        <v>0.14299999999999999</v>
      </c>
      <c r="N23" s="20">
        <v>0.28599999999999998</v>
      </c>
      <c r="O23" s="20">
        <v>0.42899999999999999</v>
      </c>
      <c r="P23" s="20">
        <v>0.57099999999999995</v>
      </c>
      <c r="Q23" s="20">
        <v>0.71399999999999997</v>
      </c>
      <c r="R23" s="20">
        <v>0.85699999999999998</v>
      </c>
    </row>
    <row r="24" spans="2:20">
      <c r="B24" s="85">
        <v>2</v>
      </c>
      <c r="C24" s="20">
        <v>0</v>
      </c>
      <c r="D24" s="20">
        <v>0</v>
      </c>
      <c r="E24" s="20">
        <v>0</v>
      </c>
      <c r="F24" s="20">
        <v>0</v>
      </c>
      <c r="G24" s="20">
        <v>0</v>
      </c>
      <c r="H24" s="20">
        <v>0</v>
      </c>
      <c r="I24" s="20">
        <v>0</v>
      </c>
      <c r="J24" s="20">
        <v>0</v>
      </c>
      <c r="K24" s="20">
        <v>0.1</v>
      </c>
      <c r="L24" s="20">
        <v>0.125</v>
      </c>
      <c r="M24" s="20">
        <v>0.25</v>
      </c>
      <c r="N24" s="20">
        <v>0.375</v>
      </c>
      <c r="O24" s="20">
        <v>0.5</v>
      </c>
      <c r="P24" s="20">
        <v>0.625</v>
      </c>
      <c r="Q24" s="20">
        <v>0.75</v>
      </c>
      <c r="R24" s="20">
        <v>0.875</v>
      </c>
    </row>
    <row r="25" spans="2:20">
      <c r="B25" s="85">
        <v>2.25</v>
      </c>
      <c r="C25" s="20">
        <v>0</v>
      </c>
      <c r="D25" s="20">
        <v>0</v>
      </c>
      <c r="E25" s="20">
        <v>0</v>
      </c>
      <c r="F25" s="20">
        <v>0</v>
      </c>
      <c r="G25" s="20">
        <v>0</v>
      </c>
      <c r="H25" s="20">
        <v>0</v>
      </c>
      <c r="I25" s="20">
        <v>0</v>
      </c>
      <c r="J25" s="20">
        <v>0.1</v>
      </c>
      <c r="K25" s="20">
        <v>0.111</v>
      </c>
      <c r="L25" s="20">
        <v>0.222</v>
      </c>
      <c r="M25" s="20">
        <v>0.33300000000000002</v>
      </c>
      <c r="N25" s="20">
        <v>0.44400000000000001</v>
      </c>
      <c r="O25" s="20">
        <v>0.55600000000000005</v>
      </c>
      <c r="P25" s="20">
        <v>0.66700000000000004</v>
      </c>
      <c r="Q25" s="20">
        <v>0.77800000000000002</v>
      </c>
      <c r="R25" s="20">
        <v>0.88900000000000001</v>
      </c>
    </row>
    <row r="26" spans="2:20">
      <c r="B26" s="85">
        <v>2.5</v>
      </c>
      <c r="C26" s="20">
        <v>0</v>
      </c>
      <c r="D26" s="20">
        <v>0</v>
      </c>
      <c r="E26" s="20">
        <v>0</v>
      </c>
      <c r="F26" s="20">
        <v>0</v>
      </c>
      <c r="G26" s="20">
        <v>0</v>
      </c>
      <c r="H26" s="20">
        <v>0</v>
      </c>
      <c r="I26" s="20">
        <v>0.1</v>
      </c>
      <c r="J26" s="20">
        <v>0.1</v>
      </c>
      <c r="K26" s="20">
        <v>0.2</v>
      </c>
      <c r="L26" s="20">
        <v>0.3</v>
      </c>
      <c r="M26" s="20">
        <v>0.4</v>
      </c>
      <c r="N26" s="20">
        <v>0.5</v>
      </c>
      <c r="O26" s="20">
        <v>0.6</v>
      </c>
      <c r="P26" s="20">
        <v>0.7</v>
      </c>
      <c r="Q26" s="20">
        <v>0.8</v>
      </c>
      <c r="R26" s="20">
        <v>0.9</v>
      </c>
    </row>
    <row r="27" spans="2:20">
      <c r="B27" s="85">
        <v>2.75</v>
      </c>
      <c r="C27" s="20">
        <v>0</v>
      </c>
      <c r="D27" s="20">
        <v>0</v>
      </c>
      <c r="E27" s="20">
        <v>0</v>
      </c>
      <c r="F27" s="20">
        <v>0</v>
      </c>
      <c r="G27" s="20">
        <v>0</v>
      </c>
      <c r="H27" s="20">
        <v>0.1</v>
      </c>
      <c r="I27" s="20">
        <v>0.1</v>
      </c>
      <c r="J27" s="20">
        <v>0.182</v>
      </c>
      <c r="K27" s="20">
        <v>0.27300000000000002</v>
      </c>
      <c r="L27" s="20">
        <v>0.36399999999999999</v>
      </c>
      <c r="M27" s="20">
        <v>0.45500000000000002</v>
      </c>
      <c r="N27" s="20">
        <v>0.54500000000000004</v>
      </c>
      <c r="O27" s="20">
        <v>0.63600000000000001</v>
      </c>
      <c r="P27" s="20">
        <v>0.72699999999999998</v>
      </c>
      <c r="Q27" s="20">
        <v>0.81799999999999995</v>
      </c>
      <c r="R27" s="20">
        <v>0.90900000000000003</v>
      </c>
    </row>
    <row r="28" spans="2:20">
      <c r="B28" s="85">
        <v>3</v>
      </c>
      <c r="C28" s="20">
        <v>0</v>
      </c>
      <c r="D28" s="20">
        <v>0</v>
      </c>
      <c r="E28" s="20">
        <v>0</v>
      </c>
      <c r="F28" s="20">
        <v>0</v>
      </c>
      <c r="G28" s="20">
        <v>0.1</v>
      </c>
      <c r="H28" s="20">
        <v>0.1</v>
      </c>
      <c r="I28" s="20">
        <v>0.16700000000000001</v>
      </c>
      <c r="J28" s="20">
        <v>0.25</v>
      </c>
      <c r="K28" s="20">
        <v>0.33300000000000002</v>
      </c>
      <c r="L28" s="20">
        <v>0.41699999999999998</v>
      </c>
      <c r="M28" s="20">
        <v>0.5</v>
      </c>
      <c r="N28" s="20">
        <v>0.58299999999999996</v>
      </c>
      <c r="O28" s="20">
        <v>0.66700000000000004</v>
      </c>
      <c r="P28" s="20">
        <v>0.75</v>
      </c>
      <c r="Q28" s="20">
        <v>0.83299999999999996</v>
      </c>
      <c r="R28" s="20">
        <v>0.91700000000000004</v>
      </c>
    </row>
    <row r="29" spans="2:20">
      <c r="B29" s="85">
        <v>4</v>
      </c>
      <c r="C29" s="20">
        <v>0</v>
      </c>
      <c r="D29" s="20">
        <v>0</v>
      </c>
      <c r="E29" s="20">
        <v>0</v>
      </c>
      <c r="F29" s="20">
        <v>0.1</v>
      </c>
      <c r="G29" s="20">
        <v>0.25</v>
      </c>
      <c r="H29" s="20">
        <v>0.313</v>
      </c>
      <c r="I29" s="20">
        <v>0.375</v>
      </c>
      <c r="J29" s="20">
        <v>0.438</v>
      </c>
      <c r="K29" s="20">
        <v>0.5</v>
      </c>
      <c r="L29" s="20">
        <v>0.56299999999999994</v>
      </c>
      <c r="M29" s="20">
        <v>0.625</v>
      </c>
      <c r="N29" s="20">
        <v>0.68799999999999994</v>
      </c>
      <c r="O29" s="20">
        <v>0.75</v>
      </c>
      <c r="P29" s="20">
        <v>0.81299999999999994</v>
      </c>
      <c r="Q29" s="20">
        <v>0.875</v>
      </c>
      <c r="R29" s="20">
        <v>0.93799999999999994</v>
      </c>
    </row>
    <row r="30" spans="2:20">
      <c r="B30" s="85">
        <v>5</v>
      </c>
      <c r="C30" s="20">
        <v>0</v>
      </c>
      <c r="D30" s="20">
        <v>0</v>
      </c>
      <c r="E30" s="20">
        <v>0.1</v>
      </c>
      <c r="F30" s="20">
        <v>0.2</v>
      </c>
      <c r="G30" s="20">
        <v>0.4</v>
      </c>
      <c r="H30" s="20">
        <v>0.45</v>
      </c>
      <c r="I30" s="20">
        <v>0.5</v>
      </c>
      <c r="J30" s="20">
        <v>0.55000000000000004</v>
      </c>
      <c r="K30" s="20">
        <v>0.6</v>
      </c>
      <c r="L30" s="20">
        <v>0.65</v>
      </c>
      <c r="M30" s="20">
        <v>0.7</v>
      </c>
      <c r="N30" s="20">
        <v>0.75</v>
      </c>
      <c r="O30" s="20">
        <v>0.8</v>
      </c>
      <c r="P30" s="20">
        <v>0.85</v>
      </c>
      <c r="Q30" s="20">
        <v>0.9</v>
      </c>
      <c r="R30" s="20">
        <v>0.95</v>
      </c>
    </row>
    <row r="31" spans="2:20">
      <c r="B31" s="85">
        <v>6</v>
      </c>
      <c r="C31" s="20">
        <v>0</v>
      </c>
      <c r="D31" s="20">
        <v>0.1</v>
      </c>
      <c r="E31" s="20">
        <v>0.16700000000000001</v>
      </c>
      <c r="F31" s="20">
        <v>0.33300000000000002</v>
      </c>
      <c r="G31" s="20">
        <v>0.5</v>
      </c>
      <c r="H31" s="20">
        <v>0.54200000000000004</v>
      </c>
      <c r="I31" s="20">
        <v>0.58299999999999996</v>
      </c>
      <c r="J31" s="20">
        <v>0.625</v>
      </c>
      <c r="K31" s="20">
        <v>0.66700000000000004</v>
      </c>
      <c r="L31" s="20">
        <v>0.70799999999999996</v>
      </c>
      <c r="M31" s="20">
        <v>0.75</v>
      </c>
      <c r="N31" s="20">
        <v>0.79200000000000004</v>
      </c>
      <c r="O31" s="20">
        <v>0.83299999999999996</v>
      </c>
      <c r="P31" s="20">
        <v>0.875</v>
      </c>
      <c r="Q31" s="20">
        <v>0.91700000000000004</v>
      </c>
      <c r="R31" s="20">
        <v>0.95799999999999996</v>
      </c>
    </row>
  </sheetData>
  <sortState ref="C36:O51">
    <sortCondition descending="1" ref="C36"/>
  </sortState>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view="pageBreakPreview" zoomScaleNormal="100" zoomScaleSheetLayoutView="100" workbookViewId="0">
      <selection activeCell="B14" sqref="B14"/>
    </sheetView>
  </sheetViews>
  <sheetFormatPr defaultColWidth="9" defaultRowHeight="15" customHeight="1"/>
  <cols>
    <col min="1" max="1" width="3.5" style="44" bestFit="1" customWidth="1"/>
    <col min="2" max="2" width="11.875" style="44" customWidth="1"/>
    <col min="3" max="3" width="12.5" style="44" customWidth="1"/>
    <col min="4" max="4" width="10.25" style="44" customWidth="1"/>
    <col min="5" max="5" width="7.125" style="44" customWidth="1"/>
    <col min="6" max="6" width="11.875" style="44" customWidth="1"/>
    <col min="7" max="7" width="12.875" style="44" customWidth="1"/>
    <col min="8" max="8" width="11" style="44" customWidth="1"/>
    <col min="9" max="10" width="7.125" style="44" customWidth="1"/>
    <col min="11" max="11" width="16.125" style="44" customWidth="1"/>
    <col min="12" max="12" width="8.25" style="44" customWidth="1"/>
    <col min="13" max="13" width="12.25" style="44" customWidth="1"/>
    <col min="14" max="14" width="11.75" style="44" customWidth="1"/>
    <col min="15" max="15" width="10.5" style="44" bestFit="1" customWidth="1"/>
    <col min="16" max="16" width="13" style="44" bestFit="1" customWidth="1"/>
    <col min="17" max="17" width="14" style="44" customWidth="1"/>
    <col min="18" max="18" width="11.375" style="44" bestFit="1" customWidth="1"/>
    <col min="19" max="21" width="12" style="44" customWidth="1"/>
    <col min="22" max="22" width="15.25" style="44" customWidth="1"/>
    <col min="23" max="23" width="18.125" style="44" bestFit="1" customWidth="1"/>
    <col min="24" max="25" width="21" style="44" bestFit="1" customWidth="1"/>
    <col min="26" max="27" width="16.625" style="44" customWidth="1"/>
    <col min="28" max="28" width="10.625" style="44" customWidth="1"/>
    <col min="29" max="16384" width="9" style="44"/>
  </cols>
  <sheetData>
    <row r="1" spans="1:17" ht="18" customHeight="1">
      <c r="A1" s="47"/>
      <c r="B1" s="34" t="s">
        <v>1099</v>
      </c>
      <c r="C1" s="33"/>
      <c r="D1" s="47"/>
      <c r="E1" s="47"/>
      <c r="F1" s="47"/>
      <c r="G1" s="47"/>
      <c r="Q1" s="45"/>
    </row>
    <row r="2" spans="1:17" ht="18" customHeight="1">
      <c r="B2" s="136"/>
      <c r="C2" s="34"/>
      <c r="D2" s="47"/>
      <c r="E2" s="47"/>
      <c r="F2" s="47"/>
      <c r="G2" s="47"/>
      <c r="Q2" s="67" t="s">
        <v>189</v>
      </c>
    </row>
    <row r="3" spans="1:17" ht="18" customHeight="1" thickBot="1">
      <c r="B3" s="447" t="s">
        <v>16</v>
      </c>
      <c r="C3" s="447"/>
      <c r="D3" s="447"/>
      <c r="E3" s="447"/>
      <c r="F3" s="448">
        <f>シート①!D3</f>
        <v>0</v>
      </c>
      <c r="G3" s="448"/>
      <c r="H3" s="128"/>
      <c r="Q3" s="126" t="s">
        <v>184</v>
      </c>
    </row>
    <row r="4" spans="1:17" ht="18" customHeight="1" thickBot="1">
      <c r="B4" s="447" t="s">
        <v>15</v>
      </c>
      <c r="C4" s="447"/>
      <c r="D4" s="447"/>
      <c r="E4" s="447"/>
      <c r="F4" s="448">
        <f>シート①!D4</f>
        <v>0</v>
      </c>
      <c r="G4" s="448"/>
      <c r="H4" s="128"/>
      <c r="Q4" s="266"/>
    </row>
    <row r="5" spans="1:17" ht="18" customHeight="1">
      <c r="B5" s="447" t="s">
        <v>172</v>
      </c>
      <c r="C5" s="447"/>
      <c r="D5" s="447" t="s">
        <v>172</v>
      </c>
      <c r="E5" s="447"/>
      <c r="F5" s="448">
        <f>シート①!D5</f>
        <v>0</v>
      </c>
      <c r="G5" s="448"/>
      <c r="H5" s="128"/>
    </row>
    <row r="6" spans="1:17" ht="18" customHeight="1">
      <c r="B6" s="447" t="s">
        <v>176</v>
      </c>
      <c r="C6" s="447"/>
      <c r="D6" s="447" t="s">
        <v>174</v>
      </c>
      <c r="E6" s="447"/>
      <c r="F6" s="448">
        <f>シート①!D6</f>
        <v>0</v>
      </c>
      <c r="G6" s="448"/>
      <c r="H6" s="128"/>
    </row>
    <row r="7" spans="1:17" ht="18" customHeight="1">
      <c r="B7" s="437" t="s">
        <v>622</v>
      </c>
      <c r="C7" s="438"/>
      <c r="D7" s="438"/>
      <c r="E7" s="439"/>
      <c r="F7" s="440">
        <f>シート①!D7</f>
        <v>0</v>
      </c>
      <c r="G7" s="440"/>
      <c r="H7" s="129"/>
    </row>
    <row r="8" spans="1:17" ht="18" customHeight="1">
      <c r="B8" s="441" t="s">
        <v>1046</v>
      </c>
      <c r="C8" s="442"/>
      <c r="D8" s="442"/>
      <c r="E8" s="443"/>
      <c r="F8" s="294" t="s">
        <v>1070</v>
      </c>
      <c r="G8" s="293" t="s">
        <v>1071</v>
      </c>
      <c r="H8" s="256"/>
    </row>
    <row r="9" spans="1:17" ht="18" customHeight="1">
      <c r="B9" s="444"/>
      <c r="C9" s="445"/>
      <c r="D9" s="445"/>
      <c r="E9" s="446"/>
      <c r="F9" s="295">
        <f>シート①!D9</f>
        <v>0</v>
      </c>
      <c r="G9" s="295">
        <f>シート①!E9</f>
        <v>0</v>
      </c>
      <c r="H9" s="256"/>
      <c r="O9" s="125"/>
      <c r="P9" s="126"/>
    </row>
    <row r="10" spans="1:17" ht="18" customHeight="1">
      <c r="P10" s="291"/>
    </row>
    <row r="11" spans="1:17" ht="18" customHeight="1">
      <c r="B11" s="48" t="s">
        <v>178</v>
      </c>
      <c r="C11" s="49"/>
      <c r="D11" s="50"/>
      <c r="E11" s="50"/>
      <c r="F11" s="50"/>
      <c r="G11" s="50"/>
      <c r="H11" s="50"/>
    </row>
    <row r="12" spans="1:17" ht="34.5" customHeight="1">
      <c r="A12" s="415"/>
      <c r="B12" s="425" t="s">
        <v>9</v>
      </c>
      <c r="C12" s="432" t="s">
        <v>161</v>
      </c>
      <c r="D12" s="434"/>
      <c r="E12" s="432" t="s">
        <v>191</v>
      </c>
      <c r="F12" s="433"/>
      <c r="G12" s="427" t="s">
        <v>20</v>
      </c>
      <c r="H12" s="425" t="s">
        <v>168</v>
      </c>
      <c r="I12" s="416" t="s">
        <v>203</v>
      </c>
      <c r="J12" s="417"/>
      <c r="K12" s="418" t="s">
        <v>19</v>
      </c>
      <c r="L12" s="419"/>
      <c r="M12" s="423" t="s">
        <v>1118</v>
      </c>
      <c r="N12" s="423" t="s">
        <v>167</v>
      </c>
      <c r="O12" s="423" t="s">
        <v>181</v>
      </c>
      <c r="P12" s="420" t="s">
        <v>179</v>
      </c>
      <c r="Q12" s="422" t="s">
        <v>1080</v>
      </c>
    </row>
    <row r="13" spans="1:17" ht="34.5" customHeight="1">
      <c r="A13" s="415"/>
      <c r="B13" s="426"/>
      <c r="C13" s="435"/>
      <c r="D13" s="436"/>
      <c r="E13" s="51"/>
      <c r="F13" s="52" t="s">
        <v>164</v>
      </c>
      <c r="G13" s="428"/>
      <c r="H13" s="426"/>
      <c r="I13" s="69"/>
      <c r="J13" s="61" t="s">
        <v>204</v>
      </c>
      <c r="K13" s="53"/>
      <c r="L13" s="54" t="s">
        <v>18</v>
      </c>
      <c r="M13" s="424"/>
      <c r="N13" s="424"/>
      <c r="O13" s="424"/>
      <c r="P13" s="421"/>
      <c r="Q13" s="422"/>
    </row>
    <row r="14" spans="1:17" ht="32.1" customHeight="1">
      <c r="A14" s="134">
        <v>1</v>
      </c>
      <c r="B14" s="138"/>
      <c r="C14" s="431"/>
      <c r="D14" s="431"/>
      <c r="E14" s="137"/>
      <c r="F14" s="137"/>
      <c r="G14" s="317"/>
      <c r="H14" s="318"/>
      <c r="I14" s="137"/>
      <c r="J14" s="137"/>
      <c r="K14" s="137"/>
      <c r="L14" s="137"/>
      <c r="M14" s="42"/>
      <c r="N14" s="97"/>
      <c r="O14" s="98"/>
      <c r="P14" s="98"/>
      <c r="Q14" s="322"/>
    </row>
    <row r="15" spans="1:17" ht="32.1" customHeight="1">
      <c r="A15" s="134">
        <v>2</v>
      </c>
      <c r="B15" s="138"/>
      <c r="C15" s="429"/>
      <c r="D15" s="430"/>
      <c r="E15" s="137"/>
      <c r="F15" s="137"/>
      <c r="G15" s="317"/>
      <c r="H15" s="318"/>
      <c r="I15" s="137"/>
      <c r="J15" s="137"/>
      <c r="K15" s="304"/>
      <c r="L15" s="137"/>
      <c r="M15" s="42"/>
      <c r="N15" s="97"/>
      <c r="O15" s="98"/>
      <c r="P15" s="98"/>
      <c r="Q15" s="322"/>
    </row>
    <row r="16" spans="1:17" ht="32.1" customHeight="1">
      <c r="A16" s="134">
        <v>3</v>
      </c>
      <c r="B16" s="138"/>
      <c r="C16" s="429"/>
      <c r="D16" s="430"/>
      <c r="E16" s="137"/>
      <c r="F16" s="137"/>
      <c r="G16" s="317"/>
      <c r="H16" s="318"/>
      <c r="I16" s="137"/>
      <c r="J16" s="137"/>
      <c r="K16" s="304"/>
      <c r="L16" s="137"/>
      <c r="M16" s="42"/>
      <c r="N16" s="97"/>
      <c r="O16" s="98"/>
      <c r="P16" s="98"/>
      <c r="Q16" s="322"/>
    </row>
    <row r="17" spans="1:17" ht="32.1" customHeight="1">
      <c r="A17" s="134">
        <v>4</v>
      </c>
      <c r="B17" s="138"/>
      <c r="C17" s="431"/>
      <c r="D17" s="431"/>
      <c r="E17" s="137"/>
      <c r="F17" s="137"/>
      <c r="G17" s="317"/>
      <c r="H17" s="319"/>
      <c r="I17" s="137"/>
      <c r="J17" s="137"/>
      <c r="K17" s="304"/>
      <c r="L17" s="137"/>
      <c r="M17" s="42"/>
      <c r="N17" s="97"/>
      <c r="O17" s="98"/>
      <c r="P17" s="98"/>
      <c r="Q17" s="322"/>
    </row>
    <row r="18" spans="1:17" ht="32.1" customHeight="1">
      <c r="A18" s="134">
        <v>5</v>
      </c>
      <c r="B18" s="138"/>
      <c r="C18" s="378"/>
      <c r="D18" s="378"/>
      <c r="E18" s="137"/>
      <c r="F18" s="137"/>
      <c r="G18" s="137"/>
      <c r="H18" s="137"/>
      <c r="I18" s="137"/>
      <c r="J18" s="137"/>
      <c r="K18" s="137"/>
      <c r="L18" s="137"/>
      <c r="M18" s="304"/>
      <c r="N18" s="97"/>
      <c r="O18" s="98"/>
      <c r="P18" s="98"/>
      <c r="Q18" s="141"/>
    </row>
    <row r="19" spans="1:17" ht="32.1" customHeight="1">
      <c r="A19" s="134">
        <v>6</v>
      </c>
      <c r="B19" s="138"/>
      <c r="C19" s="378"/>
      <c r="D19" s="378"/>
      <c r="E19" s="137"/>
      <c r="F19" s="137"/>
      <c r="G19" s="137"/>
      <c r="H19" s="137"/>
      <c r="I19" s="137"/>
      <c r="J19" s="137"/>
      <c r="K19" s="137"/>
      <c r="L19" s="137"/>
      <c r="M19" s="304"/>
      <c r="N19" s="97"/>
      <c r="O19" s="98"/>
      <c r="P19" s="98"/>
      <c r="Q19" s="141"/>
    </row>
    <row r="20" spans="1:17" ht="32.1" customHeight="1">
      <c r="A20" s="134">
        <v>7</v>
      </c>
      <c r="B20" s="138"/>
      <c r="C20" s="378"/>
      <c r="D20" s="378"/>
      <c r="E20" s="137"/>
      <c r="F20" s="137"/>
      <c r="G20" s="137"/>
      <c r="H20" s="137"/>
      <c r="I20" s="137"/>
      <c r="J20" s="137"/>
      <c r="K20" s="137"/>
      <c r="L20" s="137"/>
      <c r="M20" s="304"/>
      <c r="N20" s="97"/>
      <c r="O20" s="98"/>
      <c r="P20" s="98"/>
      <c r="Q20" s="140"/>
    </row>
    <row r="21" spans="1:17" ht="32.1" customHeight="1">
      <c r="A21" s="134">
        <v>8</v>
      </c>
      <c r="B21" s="138"/>
      <c r="C21" s="378"/>
      <c r="D21" s="378"/>
      <c r="E21" s="137"/>
      <c r="F21" s="137"/>
      <c r="G21" s="137"/>
      <c r="H21" s="137"/>
      <c r="I21" s="137"/>
      <c r="J21" s="137"/>
      <c r="K21" s="137"/>
      <c r="L21" s="137"/>
      <c r="M21" s="304"/>
      <c r="N21" s="97"/>
      <c r="O21" s="98"/>
      <c r="P21" s="98"/>
      <c r="Q21" s="140"/>
    </row>
    <row r="22" spans="1:17" ht="32.1" customHeight="1">
      <c r="A22" s="134">
        <v>9</v>
      </c>
      <c r="B22" s="138"/>
      <c r="C22" s="378"/>
      <c r="D22" s="378"/>
      <c r="E22" s="137"/>
      <c r="F22" s="137"/>
      <c r="G22" s="137"/>
      <c r="H22" s="137"/>
      <c r="I22" s="137"/>
      <c r="J22" s="137"/>
      <c r="K22" s="137"/>
      <c r="L22" s="137"/>
      <c r="M22" s="304"/>
      <c r="N22" s="97"/>
      <c r="O22" s="98"/>
      <c r="P22" s="98"/>
      <c r="Q22" s="140"/>
    </row>
    <row r="23" spans="1:17" ht="32.1" customHeight="1">
      <c r="A23" s="134">
        <v>10</v>
      </c>
      <c r="B23" s="138"/>
      <c r="C23" s="378"/>
      <c r="D23" s="378"/>
      <c r="E23" s="137"/>
      <c r="F23" s="137"/>
      <c r="G23" s="137"/>
      <c r="H23" s="137"/>
      <c r="I23" s="137"/>
      <c r="J23" s="137"/>
      <c r="K23" s="137"/>
      <c r="L23" s="137"/>
      <c r="M23" s="304"/>
      <c r="N23" s="97"/>
      <c r="O23" s="98"/>
      <c r="P23" s="98"/>
      <c r="Q23" s="140"/>
    </row>
    <row r="24" spans="1:17" ht="32.1" customHeight="1">
      <c r="A24" s="134">
        <v>11</v>
      </c>
      <c r="B24" s="138"/>
      <c r="C24" s="378"/>
      <c r="D24" s="378"/>
      <c r="E24" s="137"/>
      <c r="F24" s="137"/>
      <c r="G24" s="137"/>
      <c r="H24" s="137"/>
      <c r="I24" s="137"/>
      <c r="J24" s="137"/>
      <c r="K24" s="137"/>
      <c r="L24" s="137"/>
      <c r="M24" s="304"/>
      <c r="N24" s="97"/>
      <c r="O24" s="98"/>
      <c r="P24" s="98"/>
      <c r="Q24" s="140"/>
    </row>
    <row r="25" spans="1:17" ht="32.1" customHeight="1">
      <c r="A25" s="134">
        <v>12</v>
      </c>
      <c r="B25" s="138"/>
      <c r="C25" s="378"/>
      <c r="D25" s="378"/>
      <c r="E25" s="137"/>
      <c r="F25" s="137"/>
      <c r="G25" s="137"/>
      <c r="H25" s="137"/>
      <c r="I25" s="137"/>
      <c r="J25" s="137"/>
      <c r="K25" s="137"/>
      <c r="L25" s="137"/>
      <c r="M25" s="304"/>
      <c r="N25" s="97"/>
      <c r="O25" s="98"/>
      <c r="P25" s="98"/>
      <c r="Q25" s="140"/>
    </row>
    <row r="26" spans="1:17" ht="32.1" customHeight="1">
      <c r="A26" s="134">
        <v>13</v>
      </c>
      <c r="B26" s="138"/>
      <c r="C26" s="378"/>
      <c r="D26" s="378"/>
      <c r="E26" s="137"/>
      <c r="F26" s="137"/>
      <c r="G26" s="137"/>
      <c r="H26" s="137"/>
      <c r="I26" s="137"/>
      <c r="J26" s="137"/>
      <c r="K26" s="137"/>
      <c r="L26" s="137"/>
      <c r="M26" s="304"/>
      <c r="N26" s="97"/>
      <c r="O26" s="98"/>
      <c r="P26" s="98"/>
      <c r="Q26" s="140"/>
    </row>
    <row r="27" spans="1:17" ht="32.1" customHeight="1">
      <c r="A27" s="134">
        <v>14</v>
      </c>
      <c r="B27" s="138"/>
      <c r="C27" s="378"/>
      <c r="D27" s="378"/>
      <c r="E27" s="137"/>
      <c r="F27" s="137"/>
      <c r="G27" s="137"/>
      <c r="H27" s="137"/>
      <c r="I27" s="137"/>
      <c r="J27" s="137"/>
      <c r="K27" s="137"/>
      <c r="L27" s="137"/>
      <c r="M27" s="304"/>
      <c r="N27" s="97"/>
      <c r="O27" s="98"/>
      <c r="P27" s="98"/>
      <c r="Q27" s="140"/>
    </row>
    <row r="28" spans="1:17" ht="32.1" customHeight="1">
      <c r="A28" s="134">
        <v>15</v>
      </c>
      <c r="B28" s="138"/>
      <c r="C28" s="378"/>
      <c r="D28" s="378"/>
      <c r="E28" s="137"/>
      <c r="F28" s="137"/>
      <c r="G28" s="137"/>
      <c r="H28" s="137"/>
      <c r="I28" s="137"/>
      <c r="J28" s="137"/>
      <c r="K28" s="137"/>
      <c r="L28" s="137"/>
      <c r="M28" s="304"/>
      <c r="N28" s="97"/>
      <c r="O28" s="98"/>
      <c r="P28" s="98"/>
      <c r="Q28" s="140"/>
    </row>
    <row r="29" spans="1:17" ht="32.1" customHeight="1">
      <c r="A29" s="134">
        <v>16</v>
      </c>
      <c r="B29" s="138"/>
      <c r="C29" s="378"/>
      <c r="D29" s="378"/>
      <c r="E29" s="137"/>
      <c r="F29" s="137"/>
      <c r="G29" s="137"/>
      <c r="H29" s="137"/>
      <c r="I29" s="137"/>
      <c r="J29" s="137"/>
      <c r="K29" s="137"/>
      <c r="L29" s="137"/>
      <c r="M29" s="304"/>
      <c r="N29" s="97"/>
      <c r="O29" s="98"/>
      <c r="P29" s="98"/>
      <c r="Q29" s="140"/>
    </row>
    <row r="30" spans="1:17" ht="32.1" customHeight="1">
      <c r="A30" s="134">
        <v>17</v>
      </c>
      <c r="B30" s="138"/>
      <c r="C30" s="378"/>
      <c r="D30" s="378"/>
      <c r="E30" s="137"/>
      <c r="F30" s="137"/>
      <c r="G30" s="137"/>
      <c r="H30" s="137"/>
      <c r="I30" s="137"/>
      <c r="J30" s="137"/>
      <c r="K30" s="137"/>
      <c r="L30" s="137"/>
      <c r="M30" s="304"/>
      <c r="N30" s="97"/>
      <c r="O30" s="98"/>
      <c r="P30" s="98"/>
      <c r="Q30" s="140"/>
    </row>
    <row r="31" spans="1:17" ht="32.1" customHeight="1">
      <c r="A31" s="134">
        <v>18</v>
      </c>
      <c r="B31" s="138"/>
      <c r="C31" s="378"/>
      <c r="D31" s="378"/>
      <c r="E31" s="137"/>
      <c r="F31" s="137"/>
      <c r="G31" s="137"/>
      <c r="H31" s="137"/>
      <c r="I31" s="137"/>
      <c r="J31" s="137"/>
      <c r="K31" s="137"/>
      <c r="L31" s="137"/>
      <c r="M31" s="304"/>
      <c r="N31" s="97"/>
      <c r="O31" s="98"/>
      <c r="P31" s="98"/>
      <c r="Q31" s="140"/>
    </row>
    <row r="32" spans="1:17" ht="32.1" customHeight="1">
      <c r="A32" s="134">
        <v>19</v>
      </c>
      <c r="B32" s="138"/>
      <c r="C32" s="378"/>
      <c r="D32" s="378"/>
      <c r="E32" s="137"/>
      <c r="F32" s="137"/>
      <c r="G32" s="137"/>
      <c r="H32" s="137"/>
      <c r="I32" s="137"/>
      <c r="J32" s="137"/>
      <c r="K32" s="137"/>
      <c r="L32" s="137"/>
      <c r="M32" s="304"/>
      <c r="N32" s="97"/>
      <c r="O32" s="98"/>
      <c r="P32" s="98"/>
      <c r="Q32" s="140"/>
    </row>
    <row r="33" spans="1:17" ht="32.1" customHeight="1">
      <c r="A33" s="134">
        <v>20</v>
      </c>
      <c r="B33" s="138"/>
      <c r="C33" s="378"/>
      <c r="D33" s="378"/>
      <c r="E33" s="137"/>
      <c r="F33" s="137"/>
      <c r="G33" s="137"/>
      <c r="H33" s="137"/>
      <c r="I33" s="137"/>
      <c r="J33" s="137"/>
      <c r="K33" s="137"/>
      <c r="L33" s="137"/>
      <c r="M33" s="304"/>
      <c r="N33" s="97"/>
      <c r="O33" s="98"/>
      <c r="P33" s="98"/>
      <c r="Q33" s="140"/>
    </row>
    <row r="34" spans="1:17" ht="32.1" customHeight="1">
      <c r="A34" s="134">
        <v>21</v>
      </c>
      <c r="B34" s="138"/>
      <c r="C34" s="378"/>
      <c r="D34" s="378"/>
      <c r="E34" s="137"/>
      <c r="F34" s="137"/>
      <c r="G34" s="137"/>
      <c r="H34" s="137"/>
      <c r="I34" s="137"/>
      <c r="J34" s="137"/>
      <c r="K34" s="137"/>
      <c r="L34" s="137"/>
      <c r="M34" s="304"/>
      <c r="N34" s="97"/>
      <c r="O34" s="98"/>
      <c r="P34" s="98"/>
      <c r="Q34" s="140"/>
    </row>
    <row r="35" spans="1:17" ht="32.1" customHeight="1">
      <c r="A35" s="134">
        <v>22</v>
      </c>
      <c r="B35" s="138"/>
      <c r="C35" s="378"/>
      <c r="D35" s="378"/>
      <c r="E35" s="137"/>
      <c r="F35" s="137"/>
      <c r="G35" s="137"/>
      <c r="H35" s="137"/>
      <c r="I35" s="137"/>
      <c r="J35" s="137"/>
      <c r="K35" s="137"/>
      <c r="L35" s="137"/>
      <c r="M35" s="304"/>
      <c r="N35" s="97"/>
      <c r="O35" s="98"/>
      <c r="P35" s="98"/>
      <c r="Q35" s="140"/>
    </row>
    <row r="36" spans="1:17" ht="32.1" customHeight="1">
      <c r="A36" s="134">
        <v>23</v>
      </c>
      <c r="B36" s="138"/>
      <c r="C36" s="378"/>
      <c r="D36" s="378"/>
      <c r="E36" s="137"/>
      <c r="F36" s="137"/>
      <c r="G36" s="137"/>
      <c r="H36" s="137"/>
      <c r="I36" s="137"/>
      <c r="J36" s="137"/>
      <c r="K36" s="137"/>
      <c r="L36" s="137"/>
      <c r="M36" s="304"/>
      <c r="N36" s="97"/>
      <c r="O36" s="98"/>
      <c r="P36" s="98"/>
      <c r="Q36" s="140"/>
    </row>
    <row r="37" spans="1:17" ht="32.1" customHeight="1">
      <c r="A37" s="134">
        <v>24</v>
      </c>
      <c r="B37" s="138"/>
      <c r="C37" s="378"/>
      <c r="D37" s="378"/>
      <c r="E37" s="137"/>
      <c r="F37" s="137"/>
      <c r="G37" s="137"/>
      <c r="H37" s="137"/>
      <c r="I37" s="137"/>
      <c r="J37" s="137"/>
      <c r="K37" s="137"/>
      <c r="L37" s="137"/>
      <c r="M37" s="304"/>
      <c r="N37" s="97"/>
      <c r="O37" s="98"/>
      <c r="P37" s="98"/>
      <c r="Q37" s="140"/>
    </row>
    <row r="38" spans="1:17" ht="32.1" customHeight="1">
      <c r="A38" s="134">
        <v>25</v>
      </c>
      <c r="B38" s="138"/>
      <c r="C38" s="378"/>
      <c r="D38" s="378"/>
      <c r="E38" s="137"/>
      <c r="F38" s="137"/>
      <c r="G38" s="137"/>
      <c r="H38" s="137"/>
      <c r="I38" s="137"/>
      <c r="J38" s="137"/>
      <c r="K38" s="137"/>
      <c r="L38" s="137"/>
      <c r="M38" s="304"/>
      <c r="N38" s="97"/>
      <c r="O38" s="98"/>
      <c r="P38" s="98"/>
      <c r="Q38" s="140"/>
    </row>
    <row r="39" spans="1:17" ht="32.1" customHeight="1">
      <c r="A39" s="134">
        <v>26</v>
      </c>
      <c r="B39" s="138"/>
      <c r="C39" s="395"/>
      <c r="D39" s="396"/>
      <c r="E39" s="137"/>
      <c r="F39" s="137"/>
      <c r="G39" s="137"/>
      <c r="H39" s="137"/>
      <c r="I39" s="137"/>
      <c r="J39" s="137"/>
      <c r="K39" s="137"/>
      <c r="L39" s="137"/>
      <c r="M39" s="304"/>
      <c r="N39" s="97"/>
      <c r="O39" s="98"/>
      <c r="P39" s="98"/>
      <c r="Q39" s="140"/>
    </row>
    <row r="40" spans="1:17" ht="32.1" customHeight="1">
      <c r="A40" s="134">
        <v>27</v>
      </c>
      <c r="B40" s="138"/>
      <c r="C40" s="395"/>
      <c r="D40" s="396"/>
      <c r="E40" s="137"/>
      <c r="F40" s="137"/>
      <c r="G40" s="137"/>
      <c r="H40" s="137"/>
      <c r="I40" s="137"/>
      <c r="J40" s="137"/>
      <c r="K40" s="137"/>
      <c r="L40" s="137"/>
      <c r="M40" s="304"/>
      <c r="N40" s="97"/>
      <c r="O40" s="98"/>
      <c r="P40" s="98"/>
      <c r="Q40" s="140"/>
    </row>
    <row r="41" spans="1:17" ht="30" customHeight="1">
      <c r="A41" s="133"/>
      <c r="B41" s="55"/>
      <c r="C41" s="451"/>
      <c r="D41" s="451"/>
      <c r="E41" s="451"/>
      <c r="F41" s="451"/>
      <c r="G41" s="56"/>
      <c r="H41" s="57" t="s">
        <v>17</v>
      </c>
      <c r="I41" s="57"/>
      <c r="J41" s="57"/>
      <c r="K41" s="57"/>
      <c r="L41" s="57"/>
      <c r="M41" s="57"/>
      <c r="N41" s="57"/>
      <c r="O41" s="58"/>
      <c r="P41" s="99">
        <f>ROUNDDOWN(SUM(P14:P40),0)</f>
        <v>0</v>
      </c>
      <c r="Q41" s="59"/>
    </row>
    <row r="42" spans="1:17" ht="20.100000000000001" customHeight="1">
      <c r="B42" s="450" t="s">
        <v>874</v>
      </c>
      <c r="C42" s="450"/>
      <c r="D42" s="450"/>
      <c r="E42" s="450"/>
      <c r="F42" s="450"/>
      <c r="G42" s="450"/>
      <c r="H42" s="450"/>
      <c r="I42" s="450"/>
      <c r="J42" s="450"/>
      <c r="K42" s="450"/>
      <c r="L42" s="450"/>
      <c r="M42" s="450"/>
      <c r="N42" s="450"/>
      <c r="O42" s="450"/>
      <c r="P42" s="450"/>
      <c r="Q42" s="450"/>
    </row>
    <row r="43" spans="1:17" ht="20.100000000000001" customHeight="1">
      <c r="B43" s="82" t="s">
        <v>875</v>
      </c>
      <c r="C43" s="83"/>
      <c r="D43" s="83"/>
      <c r="E43" s="83"/>
      <c r="F43" s="83"/>
      <c r="G43" s="83"/>
      <c r="H43" s="83"/>
      <c r="I43" s="83"/>
      <c r="J43" s="83"/>
      <c r="K43" s="83"/>
      <c r="L43" s="83"/>
      <c r="M43" s="305"/>
      <c r="N43" s="83"/>
      <c r="O43" s="83"/>
      <c r="P43" s="83"/>
      <c r="Q43" s="83"/>
    </row>
    <row r="44" spans="1:17" ht="20.100000000000001" customHeight="1">
      <c r="B44" s="449" t="s">
        <v>876</v>
      </c>
      <c r="C44" s="449"/>
      <c r="D44" s="449"/>
      <c r="E44" s="449"/>
      <c r="F44" s="449"/>
      <c r="G44" s="449"/>
      <c r="H44" s="449"/>
      <c r="I44" s="449"/>
      <c r="J44" s="449"/>
      <c r="K44" s="449"/>
      <c r="L44" s="449"/>
      <c r="M44" s="449"/>
      <c r="N44" s="449"/>
      <c r="O44" s="449"/>
      <c r="P44" s="449"/>
      <c r="Q44" s="449"/>
    </row>
    <row r="45" spans="1:17" ht="20.100000000000001" customHeight="1">
      <c r="B45" s="449" t="s">
        <v>877</v>
      </c>
      <c r="C45" s="449"/>
      <c r="D45" s="449"/>
      <c r="E45" s="449"/>
      <c r="F45" s="449"/>
      <c r="G45" s="449"/>
      <c r="H45" s="449"/>
      <c r="I45" s="449"/>
      <c r="J45" s="449"/>
      <c r="K45" s="449"/>
      <c r="L45" s="449"/>
      <c r="M45" s="449"/>
      <c r="N45" s="449"/>
      <c r="O45" s="449"/>
      <c r="P45" s="449"/>
      <c r="Q45" s="449"/>
    </row>
  </sheetData>
  <sheetProtection password="EADB" sheet="1" selectLockedCells="1"/>
  <mergeCells count="56">
    <mergeCell ref="C28:D28"/>
    <mergeCell ref="C21:D21"/>
    <mergeCell ref="C29:D29"/>
    <mergeCell ref="C30:D30"/>
    <mergeCell ref="E41:F41"/>
    <mergeCell ref="C31:D31"/>
    <mergeCell ref="C32:D32"/>
    <mergeCell ref="C33:D33"/>
    <mergeCell ref="C34:D34"/>
    <mergeCell ref="C41:D41"/>
    <mergeCell ref="C40:D40"/>
    <mergeCell ref="C35:D35"/>
    <mergeCell ref="C36:D36"/>
    <mergeCell ref="C37:D37"/>
    <mergeCell ref="C27:D27"/>
    <mergeCell ref="C26:D26"/>
    <mergeCell ref="B45:Q45"/>
    <mergeCell ref="B44:Q44"/>
    <mergeCell ref="B42:Q42"/>
    <mergeCell ref="C38:D38"/>
    <mergeCell ref="C39:D39"/>
    <mergeCell ref="B5:E5"/>
    <mergeCell ref="B4:E4"/>
    <mergeCell ref="B3:E3"/>
    <mergeCell ref="B6:E6"/>
    <mergeCell ref="F3:G3"/>
    <mergeCell ref="F4:G4"/>
    <mergeCell ref="F5:G5"/>
    <mergeCell ref="F6:G6"/>
    <mergeCell ref="C14:D14"/>
    <mergeCell ref="E12:F12"/>
    <mergeCell ref="C23:D23"/>
    <mergeCell ref="C12:D13"/>
    <mergeCell ref="B7:E7"/>
    <mergeCell ref="F7:G7"/>
    <mergeCell ref="B8:E9"/>
    <mergeCell ref="C24:D24"/>
    <mergeCell ref="C25:D25"/>
    <mergeCell ref="C15:D15"/>
    <mergeCell ref="C16:D16"/>
    <mergeCell ref="C17:D17"/>
    <mergeCell ref="C19:D19"/>
    <mergeCell ref="C20:D20"/>
    <mergeCell ref="C22:D22"/>
    <mergeCell ref="C18:D18"/>
    <mergeCell ref="A12:A13"/>
    <mergeCell ref="I12:J12"/>
    <mergeCell ref="K12:L12"/>
    <mergeCell ref="P12:P13"/>
    <mergeCell ref="Q12:Q13"/>
    <mergeCell ref="N12:N13"/>
    <mergeCell ref="O12:O13"/>
    <mergeCell ref="H12:H13"/>
    <mergeCell ref="G12:G13"/>
    <mergeCell ref="B12:B13"/>
    <mergeCell ref="M12:M13"/>
  </mergeCells>
  <phoneticPr fontId="4"/>
  <conditionalFormatting sqref="N14:N40">
    <cfRule type="expression" dxfId="267" priority="12">
      <formula>AND($F$7&lt;&gt;"",$N14&lt;&gt;"",($N14-$F$7)&lt;0)</formula>
    </cfRule>
  </conditionalFormatting>
  <conditionalFormatting sqref="I14:J40">
    <cfRule type="expression" dxfId="266" priority="10">
      <formula>AND($J14&lt;&gt;"",$I14&lt;&gt;"",($I14-$J14)&lt;0)</formula>
    </cfRule>
  </conditionalFormatting>
  <conditionalFormatting sqref="B18:Q40 B14:B17 E14:F17 I14:P17">
    <cfRule type="expression" dxfId="265" priority="13">
      <formula>B14&lt;&gt;""</formula>
    </cfRule>
  </conditionalFormatting>
  <conditionalFormatting sqref="F8">
    <cfRule type="expression" dxfId="264" priority="9">
      <formula>F8&lt;&gt;""</formula>
    </cfRule>
  </conditionalFormatting>
  <conditionalFormatting sqref="F9">
    <cfRule type="expression" dxfId="263" priority="8">
      <formula>F9&lt;&gt;""</formula>
    </cfRule>
  </conditionalFormatting>
  <conditionalFormatting sqref="G9">
    <cfRule type="expression" dxfId="262" priority="7">
      <formula>G9&lt;&gt;""</formula>
    </cfRule>
  </conditionalFormatting>
  <conditionalFormatting sqref="C14:D17">
    <cfRule type="expression" dxfId="261" priority="6">
      <formula>C14&lt;&gt;""</formula>
    </cfRule>
  </conditionalFormatting>
  <conditionalFormatting sqref="G14:H17">
    <cfRule type="expression" dxfId="260" priority="5">
      <formula>G14&lt;&gt;""</formula>
    </cfRule>
  </conditionalFormatting>
  <conditionalFormatting sqref="Q17">
    <cfRule type="expression" dxfId="259" priority="4">
      <formula>Q17&lt;&gt;""</formula>
    </cfRule>
  </conditionalFormatting>
  <conditionalFormatting sqref="Q14">
    <cfRule type="expression" dxfId="258" priority="3">
      <formula>Q14&lt;&gt;""</formula>
    </cfRule>
  </conditionalFormatting>
  <conditionalFormatting sqref="Q15">
    <cfRule type="expression" dxfId="257" priority="2">
      <formula>Q15&lt;&gt;""</formula>
    </cfRule>
  </conditionalFormatting>
  <conditionalFormatting sqref="Q16">
    <cfRule type="expression" dxfId="256" priority="1">
      <formula>Q16&lt;&gt;""</formula>
    </cfRule>
  </conditionalFormatting>
  <dataValidations count="3">
    <dataValidation type="whole" operator="greaterThanOrEqual" allowBlank="1" showInputMessage="1" showErrorMessage="1" error="小数点以下の数値が出ない様に入力して下さい。" sqref="O14:P40">
      <formula1>0</formula1>
    </dataValidation>
    <dataValidation type="list" allowBlank="1" showInputMessage="1" showErrorMessage="1" sqref="B14:B40">
      <formula1>"新規,変更,申請済"</formula1>
    </dataValidation>
    <dataValidation type="date" operator="greaterThanOrEqual" allowBlank="1" showInputMessage="1" showErrorMessage="1" error="日付を入力して下さい。_x000a_&quot;2023/1/1&quot;の様にご入力下さい。" sqref="N14:N40">
      <formula1>1</formula1>
    </dataValidation>
  </dataValidations>
  <pageMargins left="0.31496062992125984" right="0.11811023622047245" top="0.55118110236220474" bottom="0.55118110236220474" header="0.31496062992125984" footer="0.31496062992125984"/>
  <pageSetup paperSize="9" scale="49" orientation="portrait" r:id="rId1"/>
  <headerFooter>
    <oddHeader>&amp;F</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B14" sqref="B14"/>
    </sheetView>
  </sheetViews>
  <sheetFormatPr defaultColWidth="9" defaultRowHeight="15" customHeight="1"/>
  <cols>
    <col min="1" max="1" width="3.5" style="47" bestFit="1" customWidth="1"/>
    <col min="2" max="2" width="23.625" style="47" customWidth="1"/>
    <col min="3" max="3" width="13.75" style="47" customWidth="1"/>
    <col min="4" max="4" width="12" style="47" customWidth="1"/>
    <col min="5" max="5" width="12.875" style="47" customWidth="1"/>
    <col min="6" max="6" width="15.125" style="47" customWidth="1"/>
    <col min="7" max="7" width="16.125" style="47" customWidth="1"/>
    <col min="8" max="8" width="15.25" style="47" customWidth="1"/>
    <col min="9" max="9" width="11.375" style="47" bestFit="1" customWidth="1"/>
    <col min="10" max="12" width="12" style="47" customWidth="1"/>
    <col min="13" max="13" width="15.25" style="47" customWidth="1"/>
    <col min="14" max="14" width="18.125" style="47" bestFit="1" customWidth="1"/>
    <col min="15" max="16" width="21" style="47" bestFit="1" customWidth="1"/>
    <col min="17" max="18" width="16.625" style="47" customWidth="1"/>
    <col min="19" max="19" width="10.625" style="47" customWidth="1"/>
    <col min="20" max="16384" width="9" style="47"/>
  </cols>
  <sheetData>
    <row r="1" spans="1:9" ht="22.5" customHeight="1">
      <c r="B1" s="34" t="s">
        <v>1100</v>
      </c>
    </row>
    <row r="2" spans="1:9" ht="18" customHeight="1">
      <c r="B2" s="13"/>
      <c r="F2" s="270"/>
      <c r="G2" s="271"/>
      <c r="H2" s="78"/>
      <c r="I2" s="78" t="s">
        <v>577</v>
      </c>
    </row>
    <row r="3" spans="1:9" ht="18" customHeight="1" thickBot="1">
      <c r="B3" s="447" t="s">
        <v>16</v>
      </c>
      <c r="C3" s="447"/>
      <c r="D3" s="448">
        <f>シート①!D3</f>
        <v>0</v>
      </c>
      <c r="E3" s="448"/>
      <c r="G3" s="271"/>
      <c r="H3" s="79"/>
      <c r="I3" s="79" t="s">
        <v>184</v>
      </c>
    </row>
    <row r="4" spans="1:9" ht="18" customHeight="1" thickBot="1">
      <c r="B4" s="447" t="s">
        <v>15</v>
      </c>
      <c r="C4" s="447"/>
      <c r="D4" s="448">
        <f>シート①!D4</f>
        <v>0</v>
      </c>
      <c r="E4" s="448"/>
      <c r="H4" s="296"/>
      <c r="I4" s="267"/>
    </row>
    <row r="5" spans="1:9" ht="18" customHeight="1">
      <c r="B5" s="447" t="s">
        <v>173</v>
      </c>
      <c r="C5" s="447"/>
      <c r="D5" s="448">
        <f>シート①!D5</f>
        <v>0</v>
      </c>
      <c r="E5" s="448"/>
      <c r="F5" s="271"/>
      <c r="G5" s="271"/>
      <c r="H5" s="271"/>
    </row>
    <row r="6" spans="1:9" ht="18" customHeight="1">
      <c r="B6" s="447" t="s">
        <v>175</v>
      </c>
      <c r="C6" s="447"/>
      <c r="D6" s="448">
        <f>シート①!D6</f>
        <v>0</v>
      </c>
      <c r="E6" s="448"/>
      <c r="F6" s="271"/>
      <c r="G6" s="271"/>
      <c r="H6" s="271"/>
    </row>
    <row r="7" spans="1:9" ht="18" customHeight="1">
      <c r="B7" s="447" t="s">
        <v>622</v>
      </c>
      <c r="C7" s="447"/>
      <c r="D7" s="440">
        <f>シート①!D7</f>
        <v>0</v>
      </c>
      <c r="E7" s="440"/>
      <c r="F7" s="271"/>
      <c r="G7" s="271"/>
      <c r="H7" s="271"/>
    </row>
    <row r="8" spans="1:9" ht="12.75" customHeight="1">
      <c r="B8" s="441" t="s">
        <v>1046</v>
      </c>
      <c r="C8" s="443"/>
      <c r="D8" s="292" t="s">
        <v>1070</v>
      </c>
      <c r="E8" s="297" t="s">
        <v>1071</v>
      </c>
      <c r="F8" s="271"/>
      <c r="G8" s="271"/>
      <c r="H8" s="271"/>
    </row>
    <row r="9" spans="1:9" ht="18" customHeight="1">
      <c r="B9" s="444"/>
      <c r="C9" s="446"/>
      <c r="D9" s="298">
        <f>シート①!D9</f>
        <v>0</v>
      </c>
      <c r="E9" s="298">
        <f>シート①!E9</f>
        <v>0</v>
      </c>
      <c r="F9" s="271"/>
      <c r="G9" s="271"/>
      <c r="H9" s="271"/>
    </row>
    <row r="10" spans="1:9" ht="18" customHeight="1">
      <c r="A10" s="65"/>
      <c r="B10" s="65"/>
      <c r="C10" s="65"/>
      <c r="D10" s="65"/>
      <c r="E10" s="65"/>
      <c r="F10" s="65"/>
      <c r="G10" s="65"/>
      <c r="H10" s="65"/>
      <c r="I10" s="65"/>
    </row>
    <row r="11" spans="1:9" ht="18" customHeight="1">
      <c r="A11" s="65"/>
      <c r="B11" s="60" t="s">
        <v>578</v>
      </c>
      <c r="C11" s="64"/>
      <c r="D11" s="64"/>
      <c r="E11" s="64"/>
      <c r="F11" s="64"/>
      <c r="G11" s="64"/>
      <c r="H11" s="64"/>
      <c r="I11" s="65"/>
    </row>
    <row r="12" spans="1:9" ht="32.1" customHeight="1">
      <c r="A12" s="452"/>
      <c r="B12" s="457" t="s">
        <v>161</v>
      </c>
      <c r="C12" s="459" t="s">
        <v>20</v>
      </c>
      <c r="D12" s="461" t="s">
        <v>169</v>
      </c>
      <c r="E12" s="463" t="s">
        <v>1069</v>
      </c>
      <c r="F12" s="454" t="s">
        <v>579</v>
      </c>
      <c r="G12" s="455"/>
      <c r="H12" s="456"/>
      <c r="I12" s="422" t="s">
        <v>633</v>
      </c>
    </row>
    <row r="13" spans="1:9" ht="32.1" customHeight="1">
      <c r="A13" s="453"/>
      <c r="B13" s="458"/>
      <c r="C13" s="460"/>
      <c r="D13" s="462"/>
      <c r="E13" s="464"/>
      <c r="F13" s="259" t="s">
        <v>580</v>
      </c>
      <c r="G13" s="259" t="s">
        <v>162</v>
      </c>
      <c r="H13" s="259" t="s">
        <v>581</v>
      </c>
      <c r="I13" s="394"/>
    </row>
    <row r="14" spans="1:9" ht="18" customHeight="1">
      <c r="A14" s="272">
        <v>1</v>
      </c>
      <c r="B14" s="68"/>
      <c r="C14" s="68"/>
      <c r="D14" s="42"/>
      <c r="E14" s="304"/>
      <c r="F14" s="304"/>
      <c r="G14" s="304"/>
      <c r="H14" s="304"/>
      <c r="I14" s="304"/>
    </row>
    <row r="15" spans="1:9" ht="18" customHeight="1">
      <c r="A15" s="272">
        <v>2</v>
      </c>
      <c r="B15" s="68"/>
      <c r="C15" s="68"/>
      <c r="D15" s="42"/>
      <c r="E15" s="304"/>
      <c r="F15" s="304"/>
      <c r="G15" s="304"/>
      <c r="H15" s="304"/>
      <c r="I15" s="304"/>
    </row>
    <row r="16" spans="1:9" ht="18" customHeight="1">
      <c r="A16" s="272">
        <v>3</v>
      </c>
      <c r="B16" s="68"/>
      <c r="C16" s="68"/>
      <c r="D16" s="42"/>
      <c r="E16" s="304"/>
      <c r="F16" s="304"/>
      <c r="G16" s="304"/>
      <c r="H16" s="304"/>
      <c r="I16" s="304"/>
    </row>
    <row r="17" spans="1:9" ht="18" customHeight="1">
      <c r="A17" s="272">
        <v>4</v>
      </c>
      <c r="B17" s="68"/>
      <c r="C17" s="68"/>
      <c r="D17" s="42"/>
      <c r="E17" s="304"/>
      <c r="F17" s="304"/>
      <c r="G17" s="304"/>
      <c r="H17" s="304"/>
      <c r="I17" s="304"/>
    </row>
    <row r="18" spans="1:9" ht="18" customHeight="1">
      <c r="A18" s="272">
        <v>5</v>
      </c>
      <c r="B18" s="68"/>
      <c r="C18" s="68"/>
      <c r="D18" s="42"/>
      <c r="E18" s="304"/>
      <c r="F18" s="304"/>
      <c r="G18" s="304"/>
      <c r="H18" s="304"/>
      <c r="I18" s="304"/>
    </row>
    <row r="19" spans="1:9" ht="18" customHeight="1">
      <c r="A19" s="272">
        <v>6</v>
      </c>
      <c r="B19" s="68"/>
      <c r="C19" s="68"/>
      <c r="D19" s="42"/>
      <c r="E19" s="304"/>
      <c r="F19" s="304"/>
      <c r="G19" s="304"/>
      <c r="H19" s="304"/>
      <c r="I19" s="304"/>
    </row>
    <row r="20" spans="1:9" ht="18" customHeight="1">
      <c r="A20" s="272">
        <v>7</v>
      </c>
      <c r="B20" s="68"/>
      <c r="C20" s="68"/>
      <c r="D20" s="42"/>
      <c r="E20" s="304"/>
      <c r="F20" s="304"/>
      <c r="G20" s="304"/>
      <c r="H20" s="304"/>
      <c r="I20" s="304"/>
    </row>
    <row r="21" spans="1:9" ht="18" customHeight="1">
      <c r="A21" s="272">
        <v>8</v>
      </c>
      <c r="B21" s="68"/>
      <c r="C21" s="68"/>
      <c r="D21" s="42"/>
      <c r="E21" s="304"/>
      <c r="F21" s="304"/>
      <c r="G21" s="304"/>
      <c r="H21" s="304"/>
      <c r="I21" s="304"/>
    </row>
    <row r="22" spans="1:9" ht="18" customHeight="1">
      <c r="A22" s="272">
        <v>9</v>
      </c>
      <c r="B22" s="87"/>
      <c r="C22" s="87"/>
      <c r="D22" s="254"/>
      <c r="E22" s="273"/>
      <c r="F22" s="253"/>
      <c r="G22" s="253"/>
      <c r="H22" s="253"/>
      <c r="I22" s="253"/>
    </row>
    <row r="23" spans="1:9" ht="18" customHeight="1">
      <c r="A23" s="272">
        <v>10</v>
      </c>
      <c r="B23" s="87"/>
      <c r="C23" s="87"/>
      <c r="D23" s="254"/>
      <c r="E23" s="273"/>
      <c r="F23" s="253"/>
      <c r="G23" s="253"/>
      <c r="H23" s="253"/>
      <c r="I23" s="253"/>
    </row>
    <row r="24" spans="1:9" ht="18" customHeight="1">
      <c r="A24" s="272">
        <v>11</v>
      </c>
      <c r="B24" s="87"/>
      <c r="C24" s="87"/>
      <c r="D24" s="254"/>
      <c r="E24" s="273"/>
      <c r="F24" s="253"/>
      <c r="G24" s="253"/>
      <c r="H24" s="253"/>
      <c r="I24" s="253"/>
    </row>
    <row r="25" spans="1:9" ht="18" customHeight="1">
      <c r="A25" s="272">
        <v>12</v>
      </c>
      <c r="B25" s="87"/>
      <c r="C25" s="87"/>
      <c r="D25" s="254"/>
      <c r="E25" s="273"/>
      <c r="F25" s="253"/>
      <c r="G25" s="253"/>
      <c r="H25" s="253"/>
      <c r="I25" s="253"/>
    </row>
    <row r="26" spans="1:9" ht="18" customHeight="1">
      <c r="A26" s="272">
        <v>13</v>
      </c>
      <c r="B26" s="87"/>
      <c r="C26" s="87"/>
      <c r="D26" s="254"/>
      <c r="E26" s="273"/>
      <c r="F26" s="253"/>
      <c r="G26" s="253"/>
      <c r="H26" s="253"/>
      <c r="I26" s="253"/>
    </row>
    <row r="27" spans="1:9" ht="18" customHeight="1">
      <c r="A27" s="272">
        <v>14</v>
      </c>
      <c r="B27" s="87"/>
      <c r="C27" s="87"/>
      <c r="D27" s="254"/>
      <c r="E27" s="273"/>
      <c r="F27" s="253"/>
      <c r="G27" s="253"/>
      <c r="H27" s="253"/>
      <c r="I27" s="253"/>
    </row>
    <row r="28" spans="1:9" ht="18" customHeight="1">
      <c r="A28" s="272">
        <v>15</v>
      </c>
      <c r="B28" s="87"/>
      <c r="C28" s="87"/>
      <c r="D28" s="254"/>
      <c r="E28" s="273"/>
      <c r="F28" s="253"/>
      <c r="G28" s="253"/>
      <c r="H28" s="253"/>
      <c r="I28" s="253"/>
    </row>
    <row r="29" spans="1:9" ht="18" customHeight="1">
      <c r="A29" s="272">
        <v>16</v>
      </c>
      <c r="B29" s="87"/>
      <c r="C29" s="87"/>
      <c r="D29" s="254"/>
      <c r="E29" s="273"/>
      <c r="F29" s="253"/>
      <c r="G29" s="253"/>
      <c r="H29" s="253"/>
      <c r="I29" s="253"/>
    </row>
    <row r="30" spans="1:9" ht="18" customHeight="1">
      <c r="A30" s="272">
        <v>17</v>
      </c>
      <c r="B30" s="87"/>
      <c r="C30" s="87"/>
      <c r="D30" s="254"/>
      <c r="E30" s="273"/>
      <c r="F30" s="253"/>
      <c r="G30" s="253"/>
      <c r="H30" s="253"/>
      <c r="I30" s="253"/>
    </row>
    <row r="31" spans="1:9" ht="18" customHeight="1">
      <c r="A31" s="272">
        <v>18</v>
      </c>
      <c r="B31" s="87"/>
      <c r="C31" s="87"/>
      <c r="D31" s="254"/>
      <c r="E31" s="273"/>
      <c r="F31" s="253"/>
      <c r="G31" s="253"/>
      <c r="H31" s="253"/>
      <c r="I31" s="253"/>
    </row>
    <row r="32" spans="1:9" ht="18" customHeight="1">
      <c r="A32" s="272">
        <v>19</v>
      </c>
      <c r="B32" s="87"/>
      <c r="C32" s="87"/>
      <c r="D32" s="254"/>
      <c r="E32" s="273"/>
      <c r="F32" s="253"/>
      <c r="G32" s="253"/>
      <c r="H32" s="253"/>
      <c r="I32" s="253"/>
    </row>
    <row r="33" spans="1:9" ht="18" customHeight="1">
      <c r="A33" s="272">
        <v>20</v>
      </c>
      <c r="B33" s="87"/>
      <c r="C33" s="87"/>
      <c r="D33" s="254"/>
      <c r="E33" s="273"/>
      <c r="F33" s="253"/>
      <c r="G33" s="253"/>
      <c r="H33" s="253"/>
      <c r="I33" s="253"/>
    </row>
    <row r="34" spans="1:9" ht="18" customHeight="1">
      <c r="A34" s="272">
        <v>21</v>
      </c>
      <c r="B34" s="87"/>
      <c r="C34" s="87"/>
      <c r="D34" s="254"/>
      <c r="E34" s="273"/>
      <c r="F34" s="253"/>
      <c r="G34" s="253"/>
      <c r="H34" s="253"/>
      <c r="I34" s="253"/>
    </row>
    <row r="35" spans="1:9" ht="18" customHeight="1">
      <c r="A35" s="272">
        <v>22</v>
      </c>
      <c r="B35" s="87"/>
      <c r="C35" s="87"/>
      <c r="D35" s="254"/>
      <c r="E35" s="273"/>
      <c r="F35" s="253"/>
      <c r="G35" s="253"/>
      <c r="H35" s="253"/>
      <c r="I35" s="253"/>
    </row>
    <row r="36" spans="1:9" ht="18" customHeight="1">
      <c r="A36" s="272">
        <v>23</v>
      </c>
      <c r="B36" s="87"/>
      <c r="C36" s="87"/>
      <c r="D36" s="254"/>
      <c r="E36" s="273"/>
      <c r="F36" s="253"/>
      <c r="G36" s="253"/>
      <c r="H36" s="253"/>
      <c r="I36" s="253"/>
    </row>
    <row r="37" spans="1:9" ht="18" customHeight="1">
      <c r="A37" s="272">
        <v>24</v>
      </c>
      <c r="B37" s="87"/>
      <c r="C37" s="87"/>
      <c r="D37" s="254"/>
      <c r="E37" s="273"/>
      <c r="F37" s="253"/>
      <c r="G37" s="253"/>
      <c r="H37" s="253"/>
      <c r="I37" s="253"/>
    </row>
    <row r="38" spans="1:9" ht="18" customHeight="1">
      <c r="A38" s="272">
        <v>25</v>
      </c>
      <c r="B38" s="87"/>
      <c r="C38" s="87"/>
      <c r="D38" s="254"/>
      <c r="E38" s="273"/>
      <c r="F38" s="253"/>
      <c r="G38" s="253"/>
      <c r="H38" s="253"/>
      <c r="I38" s="253"/>
    </row>
    <row r="39" spans="1:9" ht="18" customHeight="1">
      <c r="A39" s="272">
        <v>26</v>
      </c>
      <c r="B39" s="87"/>
      <c r="C39" s="87"/>
      <c r="D39" s="254"/>
      <c r="E39" s="273"/>
      <c r="F39" s="253"/>
      <c r="G39" s="253"/>
      <c r="H39" s="253"/>
      <c r="I39" s="253"/>
    </row>
    <row r="40" spans="1:9" ht="18" customHeight="1">
      <c r="A40" s="272">
        <v>27</v>
      </c>
      <c r="B40" s="87"/>
      <c r="C40" s="87"/>
      <c r="D40" s="254"/>
      <c r="E40" s="273"/>
      <c r="F40" s="253"/>
      <c r="G40" s="253"/>
      <c r="H40" s="253"/>
      <c r="I40" s="253"/>
    </row>
    <row r="41" spans="1:9" ht="18" customHeight="1">
      <c r="A41" s="272">
        <v>28</v>
      </c>
      <c r="B41" s="87"/>
      <c r="C41" s="87"/>
      <c r="D41" s="254"/>
      <c r="E41" s="273"/>
      <c r="F41" s="253"/>
      <c r="G41" s="253"/>
      <c r="H41" s="253"/>
      <c r="I41" s="253"/>
    </row>
    <row r="42" spans="1:9" ht="18" customHeight="1">
      <c r="A42" s="272">
        <v>29</v>
      </c>
      <c r="B42" s="87"/>
      <c r="C42" s="87"/>
      <c r="D42" s="254"/>
      <c r="E42" s="273"/>
      <c r="F42" s="253"/>
      <c r="G42" s="253"/>
      <c r="H42" s="253"/>
      <c r="I42" s="253"/>
    </row>
    <row r="43" spans="1:9" ht="18" customHeight="1">
      <c r="A43" s="272">
        <v>30</v>
      </c>
      <c r="B43" s="87"/>
      <c r="C43" s="87"/>
      <c r="D43" s="254"/>
      <c r="E43" s="273"/>
      <c r="F43" s="253"/>
      <c r="G43" s="253"/>
      <c r="H43" s="253"/>
      <c r="I43" s="253"/>
    </row>
    <row r="44" spans="1:9" ht="18" customHeight="1">
      <c r="A44" s="272">
        <v>31</v>
      </c>
      <c r="B44" s="87"/>
      <c r="C44" s="87"/>
      <c r="D44" s="254"/>
      <c r="E44" s="273"/>
      <c r="F44" s="253"/>
      <c r="G44" s="253"/>
      <c r="H44" s="253"/>
      <c r="I44" s="253"/>
    </row>
    <row r="45" spans="1:9" ht="18" customHeight="1">
      <c r="A45" s="272">
        <v>32</v>
      </c>
      <c r="B45" s="87"/>
      <c r="C45" s="87"/>
      <c r="D45" s="254"/>
      <c r="E45" s="273"/>
      <c r="F45" s="253"/>
      <c r="G45" s="253"/>
      <c r="H45" s="253"/>
      <c r="I45" s="253"/>
    </row>
    <row r="46" spans="1:9" ht="18" customHeight="1">
      <c r="A46" s="272">
        <v>33</v>
      </c>
      <c r="B46" s="87"/>
      <c r="C46" s="87"/>
      <c r="D46" s="254"/>
      <c r="E46" s="273"/>
      <c r="F46" s="253"/>
      <c r="G46" s="253"/>
      <c r="H46" s="253"/>
      <c r="I46" s="253"/>
    </row>
    <row r="47" spans="1:9" ht="18" customHeight="1">
      <c r="A47" s="272">
        <v>34</v>
      </c>
      <c r="B47" s="87"/>
      <c r="C47" s="87"/>
      <c r="D47" s="254"/>
      <c r="E47" s="273"/>
      <c r="F47" s="253"/>
      <c r="G47" s="253"/>
      <c r="H47" s="253"/>
      <c r="I47" s="253"/>
    </row>
    <row r="48" spans="1:9" ht="18" customHeight="1">
      <c r="A48" s="272">
        <v>35</v>
      </c>
      <c r="B48" s="87"/>
      <c r="C48" s="87"/>
      <c r="D48" s="254"/>
      <c r="E48" s="273"/>
      <c r="F48" s="253"/>
      <c r="G48" s="253"/>
      <c r="H48" s="253"/>
      <c r="I48" s="253"/>
    </row>
    <row r="49" spans="1:9" ht="18" customHeight="1">
      <c r="A49" s="272">
        <v>36</v>
      </c>
      <c r="B49" s="87"/>
      <c r="C49" s="87"/>
      <c r="D49" s="254"/>
      <c r="E49" s="273"/>
      <c r="F49" s="253"/>
      <c r="G49" s="253"/>
      <c r="H49" s="253"/>
      <c r="I49" s="253"/>
    </row>
    <row r="50" spans="1:9" ht="18" customHeight="1">
      <c r="A50" s="272">
        <v>37</v>
      </c>
      <c r="B50" s="87"/>
      <c r="C50" s="87"/>
      <c r="D50" s="254"/>
      <c r="E50" s="273"/>
      <c r="F50" s="253"/>
      <c r="G50" s="253"/>
      <c r="H50" s="253"/>
      <c r="I50" s="253"/>
    </row>
    <row r="51" spans="1:9" ht="18" customHeight="1">
      <c r="A51" s="272">
        <v>38</v>
      </c>
      <c r="B51" s="87"/>
      <c r="C51" s="87"/>
      <c r="D51" s="254"/>
      <c r="E51" s="273"/>
      <c r="F51" s="253"/>
      <c r="G51" s="253"/>
      <c r="H51" s="253"/>
      <c r="I51" s="253"/>
    </row>
    <row r="52" spans="1:9" ht="18" customHeight="1">
      <c r="A52" s="272">
        <v>39</v>
      </c>
      <c r="B52" s="87"/>
      <c r="C52" s="87"/>
      <c r="D52" s="254"/>
      <c r="E52" s="273"/>
      <c r="F52" s="253"/>
      <c r="G52" s="253"/>
      <c r="H52" s="253"/>
      <c r="I52" s="253"/>
    </row>
    <row r="53" spans="1:9" ht="18" customHeight="1">
      <c r="A53" s="272">
        <v>40</v>
      </c>
      <c r="B53" s="87"/>
      <c r="C53" s="87"/>
      <c r="D53" s="254"/>
      <c r="E53" s="273"/>
      <c r="F53" s="253"/>
      <c r="G53" s="253"/>
      <c r="H53" s="253"/>
      <c r="I53" s="253"/>
    </row>
    <row r="54" spans="1:9" ht="18" customHeight="1">
      <c r="A54" s="272">
        <v>41</v>
      </c>
      <c r="B54" s="87"/>
      <c r="C54" s="87"/>
      <c r="D54" s="254"/>
      <c r="E54" s="273"/>
      <c r="F54" s="253"/>
      <c r="G54" s="253"/>
      <c r="H54" s="253"/>
      <c r="I54" s="253"/>
    </row>
    <row r="55" spans="1:9" ht="18" customHeight="1">
      <c r="A55" s="272">
        <v>42</v>
      </c>
      <c r="B55" s="87"/>
      <c r="C55" s="87"/>
      <c r="D55" s="254"/>
      <c r="E55" s="273"/>
      <c r="F55" s="253"/>
      <c r="G55" s="253"/>
      <c r="H55" s="253"/>
      <c r="I55" s="253"/>
    </row>
    <row r="56" spans="1:9" ht="18" customHeight="1">
      <c r="A56" s="272">
        <v>43</v>
      </c>
      <c r="B56" s="87"/>
      <c r="C56" s="87"/>
      <c r="D56" s="254"/>
      <c r="E56" s="273"/>
      <c r="F56" s="253"/>
      <c r="G56" s="253"/>
      <c r="H56" s="253"/>
      <c r="I56" s="253"/>
    </row>
    <row r="57" spans="1:9" ht="20.100000000000001" customHeight="1">
      <c r="A57" s="65"/>
      <c r="B57" s="465" t="s">
        <v>873</v>
      </c>
      <c r="C57" s="465"/>
      <c r="D57" s="465"/>
      <c r="E57" s="465"/>
      <c r="F57" s="465"/>
      <c r="G57" s="465"/>
      <c r="H57" s="465"/>
      <c r="I57" s="466"/>
    </row>
    <row r="58" spans="1:9" ht="20.100000000000001" customHeight="1">
      <c r="A58" s="65"/>
      <c r="B58" s="467" t="s">
        <v>1097</v>
      </c>
      <c r="C58" s="467"/>
      <c r="D58" s="467"/>
      <c r="E58" s="467"/>
      <c r="F58" s="467"/>
      <c r="G58" s="467"/>
      <c r="H58" s="467"/>
      <c r="I58" s="468"/>
    </row>
    <row r="59" spans="1:9" ht="20.100000000000001" customHeight="1"/>
  </sheetData>
  <sheetProtection password="EADB" sheet="1" selectLockedCells="1"/>
  <mergeCells count="20">
    <mergeCell ref="I12:I13"/>
    <mergeCell ref="B57:I57"/>
    <mergeCell ref="B58:I58"/>
    <mergeCell ref="B3:C3"/>
    <mergeCell ref="D3:E3"/>
    <mergeCell ref="B4:C4"/>
    <mergeCell ref="D4:E4"/>
    <mergeCell ref="B5:C5"/>
    <mergeCell ref="D5:E5"/>
    <mergeCell ref="B8:C9"/>
    <mergeCell ref="A12:A13"/>
    <mergeCell ref="F12:H12"/>
    <mergeCell ref="B6:C6"/>
    <mergeCell ref="D6:E6"/>
    <mergeCell ref="B7:C7"/>
    <mergeCell ref="D7:E7"/>
    <mergeCell ref="B12:B13"/>
    <mergeCell ref="C12:C13"/>
    <mergeCell ref="D12:D13"/>
    <mergeCell ref="E12:E13"/>
  </mergeCells>
  <phoneticPr fontId="4"/>
  <conditionalFormatting sqref="F22:H56 B22:D56">
    <cfRule type="expression" dxfId="255" priority="12">
      <formula>B22&lt;&gt;""</formula>
    </cfRule>
  </conditionalFormatting>
  <conditionalFormatting sqref="D22:D56">
    <cfRule type="expression" dxfId="254" priority="11">
      <formula>AND($D$7&lt;&gt;"",$D22&lt;&gt;"",($D22-$D$7)&lt;0)</formula>
    </cfRule>
  </conditionalFormatting>
  <conditionalFormatting sqref="I22:I56">
    <cfRule type="expression" dxfId="253" priority="10">
      <formula>I22&lt;&gt;""</formula>
    </cfRule>
  </conditionalFormatting>
  <conditionalFormatting sqref="D8">
    <cfRule type="expression" dxfId="252" priority="5">
      <formula>D8&lt;&gt;""</formula>
    </cfRule>
  </conditionalFormatting>
  <conditionalFormatting sqref="D9">
    <cfRule type="expression" dxfId="251" priority="4">
      <formula>D9&lt;&gt;""</formula>
    </cfRule>
  </conditionalFormatting>
  <conditionalFormatting sqref="E9">
    <cfRule type="expression" dxfId="250" priority="3">
      <formula>E9&lt;&gt;""</formula>
    </cfRule>
  </conditionalFormatting>
  <conditionalFormatting sqref="B14:I21">
    <cfRule type="expression" dxfId="249" priority="2">
      <formula>B14&lt;&gt;""</formula>
    </cfRule>
  </conditionalFormatting>
  <conditionalFormatting sqref="D14:D21">
    <cfRule type="expression" dxfId="248" priority="1">
      <formula>AND($D$7&lt;&gt;"",$D14&lt;&gt;"",($D14-$D$7)&lt;0)</formula>
    </cfRule>
  </conditionalFormatting>
  <dataValidations count="1">
    <dataValidation type="date" operator="greaterThanOrEqual" allowBlank="1" showInputMessage="1" showErrorMessage="1" error="日付を入力して下さい。_x000a_&quot;2023/1/1&quot;の様にご入力下さい。" sqref="D14:D56">
      <formula1>1</formula1>
    </dataValidation>
  </dataValidations>
  <pageMargins left="0.51181102362204722" right="0.11811023622047245" top="0.35433070866141736" bottom="0.55118110236220474" header="0.31496062992125984" footer="0.31496062992125984"/>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view="pageBreakPreview" topLeftCell="A7" zoomScaleNormal="100" zoomScaleSheetLayoutView="100" workbookViewId="0">
      <selection activeCell="B14" sqref="B14"/>
    </sheetView>
  </sheetViews>
  <sheetFormatPr defaultColWidth="9" defaultRowHeight="15" customHeight="1"/>
  <cols>
    <col min="1" max="1" width="3.5" style="47" bestFit="1" customWidth="1"/>
    <col min="2" max="2" width="11.375" style="47" customWidth="1"/>
    <col min="3" max="3" width="24.625" style="47" customWidth="1"/>
    <col min="4" max="4" width="12.5" style="47" customWidth="1"/>
    <col min="5" max="5" width="13.5" style="47" customWidth="1"/>
    <col min="6" max="6" width="10.625" style="47" customWidth="1"/>
    <col min="7" max="7" width="8.625" style="47" customWidth="1"/>
    <col min="8" max="8" width="9.125" style="47" customWidth="1"/>
    <col min="9" max="9" width="7.375" style="47" customWidth="1"/>
    <col min="10" max="10" width="10.375" style="47" customWidth="1"/>
    <col min="11" max="11" width="10" style="47" customWidth="1"/>
    <col min="12" max="12" width="10.625" style="47" customWidth="1"/>
    <col min="13" max="13" width="11.875" style="47" customWidth="1"/>
    <col min="14" max="14" width="14.5" style="47" customWidth="1"/>
    <col min="15" max="15" width="11.375" style="47" bestFit="1" customWidth="1"/>
    <col min="16" max="18" width="12" style="47" customWidth="1"/>
    <col min="19" max="19" width="15.25" style="47" customWidth="1"/>
    <col min="20" max="20" width="18.125" style="47" bestFit="1" customWidth="1"/>
    <col min="21" max="22" width="21" style="47" bestFit="1" customWidth="1"/>
    <col min="23" max="24" width="16.625" style="47" customWidth="1"/>
    <col min="25" max="25" width="10.625" style="47" customWidth="1"/>
    <col min="26" max="16384" width="9" style="47"/>
  </cols>
  <sheetData>
    <row r="1" spans="1:14" ht="21.75" customHeight="1">
      <c r="B1" s="34" t="s">
        <v>1101</v>
      </c>
      <c r="N1" s="77"/>
    </row>
    <row r="2" spans="1:14" ht="18" customHeight="1">
      <c r="B2" s="13"/>
      <c r="C2" s="46"/>
      <c r="D2" s="46"/>
      <c r="N2" s="78" t="s">
        <v>190</v>
      </c>
    </row>
    <row r="3" spans="1:14" ht="18" customHeight="1" thickBot="1">
      <c r="B3" s="437" t="s">
        <v>16</v>
      </c>
      <c r="C3" s="438"/>
      <c r="D3" s="448">
        <f>シート①!D3</f>
        <v>0</v>
      </c>
      <c r="E3" s="448"/>
      <c r="N3" s="79" t="s">
        <v>184</v>
      </c>
    </row>
    <row r="4" spans="1:14" ht="18" customHeight="1" thickBot="1">
      <c r="B4" s="437" t="s">
        <v>15</v>
      </c>
      <c r="C4" s="438"/>
      <c r="D4" s="448">
        <f>シート①!D4</f>
        <v>0</v>
      </c>
      <c r="E4" s="448"/>
      <c r="N4" s="267"/>
    </row>
    <row r="5" spans="1:14" ht="18" customHeight="1">
      <c r="B5" s="437" t="s">
        <v>173</v>
      </c>
      <c r="C5" s="438"/>
      <c r="D5" s="448">
        <f>シート①!D5</f>
        <v>0</v>
      </c>
      <c r="E5" s="448"/>
    </row>
    <row r="6" spans="1:14" ht="18" customHeight="1">
      <c r="B6" s="437" t="s">
        <v>175</v>
      </c>
      <c r="C6" s="438"/>
      <c r="D6" s="448">
        <f>シート①!D6</f>
        <v>0</v>
      </c>
      <c r="E6" s="448"/>
    </row>
    <row r="7" spans="1:14" ht="18" customHeight="1">
      <c r="B7" s="437" t="s">
        <v>622</v>
      </c>
      <c r="C7" s="438"/>
      <c r="D7" s="440">
        <f>シート①!D7</f>
        <v>0</v>
      </c>
      <c r="E7" s="440"/>
    </row>
    <row r="8" spans="1:14" ht="15" customHeight="1">
      <c r="B8" s="441" t="s">
        <v>1046</v>
      </c>
      <c r="C8" s="443"/>
      <c r="D8" s="292" t="s">
        <v>3</v>
      </c>
      <c r="E8" s="297" t="s">
        <v>2</v>
      </c>
    </row>
    <row r="9" spans="1:14" ht="18" customHeight="1">
      <c r="B9" s="444"/>
      <c r="C9" s="446"/>
      <c r="D9" s="298">
        <f>シート①!D9</f>
        <v>0</v>
      </c>
      <c r="E9" s="298">
        <f>シート①!E9</f>
        <v>0</v>
      </c>
    </row>
    <row r="10" spans="1:14" ht="18" customHeight="1"/>
    <row r="11" spans="1:14" s="65" customFormat="1" ht="18" customHeight="1">
      <c r="B11" s="60" t="s">
        <v>187</v>
      </c>
      <c r="C11" s="62"/>
      <c r="D11" s="62"/>
      <c r="E11" s="63"/>
      <c r="F11" s="64"/>
    </row>
    <row r="12" spans="1:14" ht="26.25" customHeight="1">
      <c r="A12" s="452"/>
      <c r="B12" s="461" t="s">
        <v>9</v>
      </c>
      <c r="C12" s="420" t="s">
        <v>165</v>
      </c>
      <c r="D12" s="420" t="s">
        <v>169</v>
      </c>
      <c r="E12" s="472" t="s">
        <v>1072</v>
      </c>
      <c r="F12" s="472"/>
      <c r="G12" s="463"/>
      <c r="H12" s="475" t="s">
        <v>1081</v>
      </c>
      <c r="I12" s="476"/>
      <c r="J12" s="420" t="s">
        <v>1119</v>
      </c>
      <c r="K12" s="420" t="s">
        <v>196</v>
      </c>
      <c r="L12" s="420" t="s">
        <v>182</v>
      </c>
      <c r="M12" s="474" t="s">
        <v>179</v>
      </c>
      <c r="N12" s="422" t="s">
        <v>1080</v>
      </c>
    </row>
    <row r="13" spans="1:14" ht="26.25" customHeight="1">
      <c r="A13" s="453"/>
      <c r="B13" s="462"/>
      <c r="C13" s="471"/>
      <c r="D13" s="471"/>
      <c r="E13" s="473"/>
      <c r="F13" s="473"/>
      <c r="G13" s="464"/>
      <c r="H13" s="260"/>
      <c r="I13" s="283" t="s">
        <v>4</v>
      </c>
      <c r="J13" s="471"/>
      <c r="K13" s="471"/>
      <c r="L13" s="471"/>
      <c r="M13" s="460"/>
      <c r="N13" s="447"/>
    </row>
    <row r="14" spans="1:14" ht="32.1" customHeight="1">
      <c r="A14" s="272">
        <v>1</v>
      </c>
      <c r="B14" s="253"/>
      <c r="C14" s="321"/>
      <c r="D14" s="97"/>
      <c r="E14" s="477"/>
      <c r="F14" s="478"/>
      <c r="G14" s="479"/>
      <c r="H14" s="68"/>
      <c r="I14" s="320"/>
      <c r="J14" s="254"/>
      <c r="K14" s="254"/>
      <c r="L14" s="100"/>
      <c r="M14" s="100"/>
      <c r="N14" s="322"/>
    </row>
    <row r="15" spans="1:14" ht="32.1" customHeight="1">
      <c r="A15" s="272">
        <v>2</v>
      </c>
      <c r="B15" s="253"/>
      <c r="C15" s="321"/>
      <c r="D15" s="97"/>
      <c r="E15" s="477"/>
      <c r="F15" s="478"/>
      <c r="G15" s="479"/>
      <c r="H15" s="68"/>
      <c r="I15" s="320"/>
      <c r="J15" s="254"/>
      <c r="K15" s="254"/>
      <c r="L15" s="100"/>
      <c r="M15" s="100"/>
      <c r="N15" s="322"/>
    </row>
    <row r="16" spans="1:14" ht="32.1" customHeight="1">
      <c r="A16" s="272">
        <v>3</v>
      </c>
      <c r="B16" s="253"/>
      <c r="C16" s="321"/>
      <c r="D16" s="97"/>
      <c r="E16" s="477"/>
      <c r="F16" s="478"/>
      <c r="G16" s="479"/>
      <c r="H16" s="68"/>
      <c r="I16" s="320"/>
      <c r="J16" s="254"/>
      <c r="K16" s="254"/>
      <c r="L16" s="100"/>
      <c r="M16" s="100"/>
      <c r="N16" s="322"/>
    </row>
    <row r="17" spans="1:14" ht="32.1" customHeight="1">
      <c r="A17" s="272">
        <v>4</v>
      </c>
      <c r="B17" s="253"/>
      <c r="C17" s="321"/>
      <c r="D17" s="97"/>
      <c r="E17" s="477"/>
      <c r="F17" s="478"/>
      <c r="G17" s="479"/>
      <c r="H17" s="68"/>
      <c r="I17" s="320"/>
      <c r="J17" s="254"/>
      <c r="K17" s="254"/>
      <c r="L17" s="100"/>
      <c r="M17" s="100"/>
      <c r="N17" s="322"/>
    </row>
    <row r="18" spans="1:14" ht="32.1" customHeight="1">
      <c r="A18" s="272">
        <v>5</v>
      </c>
      <c r="B18" s="253"/>
      <c r="C18" s="101"/>
      <c r="D18" s="122"/>
      <c r="E18" s="469"/>
      <c r="F18" s="469"/>
      <c r="G18" s="470"/>
      <c r="H18" s="253"/>
      <c r="I18" s="253"/>
      <c r="J18" s="253"/>
      <c r="K18" s="254"/>
      <c r="L18" s="100"/>
      <c r="M18" s="100"/>
      <c r="N18" s="101"/>
    </row>
    <row r="19" spans="1:14" ht="32.1" customHeight="1">
      <c r="A19" s="272">
        <v>6</v>
      </c>
      <c r="B19" s="253"/>
      <c r="C19" s="101"/>
      <c r="D19" s="122"/>
      <c r="E19" s="469"/>
      <c r="F19" s="469"/>
      <c r="G19" s="470"/>
      <c r="H19" s="253"/>
      <c r="I19" s="253"/>
      <c r="J19" s="253"/>
      <c r="K19" s="254"/>
      <c r="L19" s="100"/>
      <c r="M19" s="100"/>
      <c r="N19" s="101"/>
    </row>
    <row r="20" spans="1:14" ht="32.1" customHeight="1">
      <c r="A20" s="272">
        <v>7</v>
      </c>
      <c r="B20" s="253"/>
      <c r="C20" s="101"/>
      <c r="D20" s="122"/>
      <c r="E20" s="469"/>
      <c r="F20" s="469"/>
      <c r="G20" s="470"/>
      <c r="H20" s="253"/>
      <c r="I20" s="253"/>
      <c r="J20" s="253"/>
      <c r="K20" s="254"/>
      <c r="L20" s="100"/>
      <c r="M20" s="100"/>
      <c r="N20" s="101"/>
    </row>
    <row r="21" spans="1:14" ht="32.1" customHeight="1">
      <c r="A21" s="272">
        <v>8</v>
      </c>
      <c r="B21" s="253"/>
      <c r="C21" s="101"/>
      <c r="D21" s="122"/>
      <c r="E21" s="469"/>
      <c r="F21" s="469"/>
      <c r="G21" s="470"/>
      <c r="H21" s="253"/>
      <c r="I21" s="253"/>
      <c r="J21" s="253"/>
      <c r="K21" s="254"/>
      <c r="L21" s="100"/>
      <c r="M21" s="100"/>
      <c r="N21" s="101"/>
    </row>
    <row r="22" spans="1:14" ht="32.1" customHeight="1">
      <c r="A22" s="272">
        <v>9</v>
      </c>
      <c r="B22" s="253"/>
      <c r="C22" s="101"/>
      <c r="D22" s="122"/>
      <c r="E22" s="469"/>
      <c r="F22" s="469"/>
      <c r="G22" s="470"/>
      <c r="H22" s="253"/>
      <c r="I22" s="253"/>
      <c r="J22" s="253"/>
      <c r="K22" s="253"/>
      <c r="L22" s="100"/>
      <c r="M22" s="100"/>
      <c r="N22" s="101"/>
    </row>
    <row r="23" spans="1:14" ht="32.1" customHeight="1">
      <c r="A23" s="272">
        <v>10</v>
      </c>
      <c r="B23" s="253"/>
      <c r="C23" s="101"/>
      <c r="D23" s="122"/>
      <c r="E23" s="469"/>
      <c r="F23" s="469"/>
      <c r="G23" s="470"/>
      <c r="H23" s="253"/>
      <c r="I23" s="253"/>
      <c r="J23" s="253"/>
      <c r="K23" s="253"/>
      <c r="L23" s="100"/>
      <c r="M23" s="100"/>
      <c r="N23" s="101"/>
    </row>
    <row r="24" spans="1:14" ht="32.1" customHeight="1">
      <c r="A24" s="272">
        <v>11</v>
      </c>
      <c r="B24" s="253"/>
      <c r="C24" s="101"/>
      <c r="D24" s="122"/>
      <c r="E24" s="469"/>
      <c r="F24" s="469"/>
      <c r="G24" s="470"/>
      <c r="H24" s="253"/>
      <c r="I24" s="253"/>
      <c r="J24" s="253"/>
      <c r="K24" s="253"/>
      <c r="L24" s="100"/>
      <c r="M24" s="100"/>
      <c r="N24" s="101"/>
    </row>
    <row r="25" spans="1:14" ht="32.1" customHeight="1">
      <c r="A25" s="272">
        <v>12</v>
      </c>
      <c r="B25" s="253"/>
      <c r="C25" s="101"/>
      <c r="D25" s="122"/>
      <c r="E25" s="469"/>
      <c r="F25" s="469"/>
      <c r="G25" s="470"/>
      <c r="H25" s="253"/>
      <c r="I25" s="253"/>
      <c r="J25" s="253"/>
      <c r="K25" s="253"/>
      <c r="L25" s="100"/>
      <c r="M25" s="100"/>
      <c r="N25" s="101"/>
    </row>
    <row r="26" spans="1:14" ht="32.1" customHeight="1">
      <c r="A26" s="272">
        <v>13</v>
      </c>
      <c r="B26" s="253"/>
      <c r="C26" s="101"/>
      <c r="D26" s="122"/>
      <c r="E26" s="469"/>
      <c r="F26" s="469"/>
      <c r="G26" s="470"/>
      <c r="H26" s="253"/>
      <c r="I26" s="253"/>
      <c r="J26" s="253"/>
      <c r="K26" s="253"/>
      <c r="L26" s="100"/>
      <c r="M26" s="100"/>
      <c r="N26" s="101"/>
    </row>
    <row r="27" spans="1:14" ht="32.1" customHeight="1">
      <c r="A27" s="272">
        <v>14</v>
      </c>
      <c r="B27" s="253"/>
      <c r="C27" s="101"/>
      <c r="D27" s="122"/>
      <c r="E27" s="469"/>
      <c r="F27" s="469"/>
      <c r="G27" s="470"/>
      <c r="H27" s="253"/>
      <c r="I27" s="253"/>
      <c r="J27" s="253"/>
      <c r="K27" s="253"/>
      <c r="L27" s="100"/>
      <c r="M27" s="100"/>
      <c r="N27" s="101"/>
    </row>
    <row r="28" spans="1:14" ht="32.1" customHeight="1">
      <c r="A28" s="272">
        <v>15</v>
      </c>
      <c r="B28" s="253"/>
      <c r="C28" s="101"/>
      <c r="D28" s="122"/>
      <c r="E28" s="469"/>
      <c r="F28" s="469"/>
      <c r="G28" s="470"/>
      <c r="H28" s="253"/>
      <c r="I28" s="253"/>
      <c r="J28" s="253"/>
      <c r="K28" s="253"/>
      <c r="L28" s="100"/>
      <c r="M28" s="100"/>
      <c r="N28" s="101"/>
    </row>
    <row r="29" spans="1:14" ht="32.1" customHeight="1">
      <c r="A29" s="272">
        <v>16</v>
      </c>
      <c r="B29" s="253"/>
      <c r="C29" s="101"/>
      <c r="D29" s="122"/>
      <c r="E29" s="469"/>
      <c r="F29" s="469"/>
      <c r="G29" s="470"/>
      <c r="H29" s="253"/>
      <c r="I29" s="253"/>
      <c r="J29" s="253"/>
      <c r="K29" s="253"/>
      <c r="L29" s="100"/>
      <c r="M29" s="100"/>
      <c r="N29" s="101"/>
    </row>
    <row r="30" spans="1:14" ht="32.1" customHeight="1">
      <c r="A30" s="272">
        <v>17</v>
      </c>
      <c r="B30" s="253"/>
      <c r="C30" s="101"/>
      <c r="D30" s="122"/>
      <c r="E30" s="469"/>
      <c r="F30" s="469"/>
      <c r="G30" s="470"/>
      <c r="H30" s="253"/>
      <c r="I30" s="253"/>
      <c r="J30" s="253"/>
      <c r="K30" s="253"/>
      <c r="L30" s="100"/>
      <c r="M30" s="100"/>
      <c r="N30" s="101"/>
    </row>
    <row r="31" spans="1:14" ht="32.1" customHeight="1">
      <c r="A31" s="272">
        <v>18</v>
      </c>
      <c r="B31" s="253"/>
      <c r="C31" s="101"/>
      <c r="D31" s="122"/>
      <c r="E31" s="469"/>
      <c r="F31" s="469"/>
      <c r="G31" s="470"/>
      <c r="H31" s="253"/>
      <c r="I31" s="253"/>
      <c r="J31" s="253"/>
      <c r="K31" s="253"/>
      <c r="L31" s="100"/>
      <c r="M31" s="100"/>
      <c r="N31" s="101"/>
    </row>
    <row r="32" spans="1:14" ht="32.1" customHeight="1">
      <c r="A32" s="272">
        <v>19</v>
      </c>
      <c r="B32" s="253"/>
      <c r="C32" s="101"/>
      <c r="D32" s="122"/>
      <c r="E32" s="469"/>
      <c r="F32" s="469"/>
      <c r="G32" s="470"/>
      <c r="H32" s="253"/>
      <c r="I32" s="253"/>
      <c r="J32" s="253"/>
      <c r="K32" s="253"/>
      <c r="L32" s="100"/>
      <c r="M32" s="100"/>
      <c r="N32" s="101"/>
    </row>
    <row r="33" spans="1:14" ht="32.1" customHeight="1">
      <c r="A33" s="272">
        <v>20</v>
      </c>
      <c r="B33" s="253"/>
      <c r="C33" s="101"/>
      <c r="D33" s="122"/>
      <c r="E33" s="469"/>
      <c r="F33" s="469"/>
      <c r="G33" s="470"/>
      <c r="H33" s="253"/>
      <c r="I33" s="253"/>
      <c r="J33" s="253"/>
      <c r="K33" s="253"/>
      <c r="L33" s="100"/>
      <c r="M33" s="100"/>
      <c r="N33" s="101"/>
    </row>
    <row r="34" spans="1:14" ht="32.1" customHeight="1">
      <c r="A34" s="272">
        <v>21</v>
      </c>
      <c r="B34" s="253"/>
      <c r="C34" s="101"/>
      <c r="D34" s="122"/>
      <c r="E34" s="469"/>
      <c r="F34" s="469"/>
      <c r="G34" s="470"/>
      <c r="H34" s="253"/>
      <c r="I34" s="253"/>
      <c r="J34" s="253"/>
      <c r="K34" s="253"/>
      <c r="L34" s="100"/>
      <c r="M34" s="100"/>
      <c r="N34" s="101"/>
    </row>
    <row r="35" spans="1:14" ht="32.1" customHeight="1">
      <c r="A35" s="272">
        <v>22</v>
      </c>
      <c r="B35" s="253"/>
      <c r="C35" s="101"/>
      <c r="D35" s="122"/>
      <c r="E35" s="469"/>
      <c r="F35" s="469"/>
      <c r="G35" s="470"/>
      <c r="H35" s="253"/>
      <c r="I35" s="253"/>
      <c r="J35" s="253"/>
      <c r="K35" s="253"/>
      <c r="L35" s="100"/>
      <c r="M35" s="100"/>
      <c r="N35" s="101"/>
    </row>
    <row r="36" spans="1:14" ht="32.1" customHeight="1">
      <c r="A36" s="272">
        <v>23</v>
      </c>
      <c r="B36" s="253"/>
      <c r="C36" s="101"/>
      <c r="D36" s="122"/>
      <c r="E36" s="469"/>
      <c r="F36" s="469"/>
      <c r="G36" s="470"/>
      <c r="H36" s="253"/>
      <c r="I36" s="253"/>
      <c r="J36" s="253"/>
      <c r="K36" s="253"/>
      <c r="L36" s="100"/>
      <c r="M36" s="100"/>
      <c r="N36" s="101"/>
    </row>
    <row r="37" spans="1:14" ht="32.1" customHeight="1">
      <c r="A37" s="272">
        <v>24</v>
      </c>
      <c r="B37" s="253"/>
      <c r="C37" s="101"/>
      <c r="D37" s="122"/>
      <c r="E37" s="469"/>
      <c r="F37" s="469"/>
      <c r="G37" s="470"/>
      <c r="H37" s="253"/>
      <c r="I37" s="253"/>
      <c r="J37" s="253"/>
      <c r="K37" s="253"/>
      <c r="L37" s="100"/>
      <c r="M37" s="100"/>
      <c r="N37" s="101"/>
    </row>
    <row r="38" spans="1:14" ht="32.1" customHeight="1">
      <c r="A38" s="272">
        <v>25</v>
      </c>
      <c r="B38" s="253"/>
      <c r="C38" s="101"/>
      <c r="D38" s="122"/>
      <c r="E38" s="469"/>
      <c r="F38" s="469"/>
      <c r="G38" s="470"/>
      <c r="H38" s="253"/>
      <c r="I38" s="253"/>
      <c r="J38" s="253"/>
      <c r="K38" s="253"/>
      <c r="L38" s="100"/>
      <c r="M38" s="100"/>
      <c r="N38" s="101"/>
    </row>
    <row r="39" spans="1:14" ht="32.1" customHeight="1">
      <c r="A39" s="272">
        <v>26</v>
      </c>
      <c r="B39" s="253"/>
      <c r="C39" s="101"/>
      <c r="D39" s="122"/>
      <c r="E39" s="469"/>
      <c r="F39" s="469"/>
      <c r="G39" s="470"/>
      <c r="H39" s="253"/>
      <c r="I39" s="253"/>
      <c r="J39" s="253"/>
      <c r="K39" s="253"/>
      <c r="L39" s="100"/>
      <c r="M39" s="100"/>
      <c r="N39" s="101"/>
    </row>
    <row r="40" spans="1:14" ht="32.1" customHeight="1">
      <c r="A40" s="272">
        <v>27</v>
      </c>
      <c r="B40" s="253"/>
      <c r="C40" s="101"/>
      <c r="D40" s="122"/>
      <c r="E40" s="469"/>
      <c r="F40" s="469"/>
      <c r="G40" s="470"/>
      <c r="H40" s="253"/>
      <c r="I40" s="253"/>
      <c r="J40" s="253"/>
      <c r="K40" s="253"/>
      <c r="L40" s="100"/>
      <c r="M40" s="100"/>
      <c r="N40" s="101"/>
    </row>
    <row r="41" spans="1:14" ht="32.1" customHeight="1">
      <c r="A41" s="272">
        <v>28</v>
      </c>
      <c r="B41" s="253"/>
      <c r="C41" s="101"/>
      <c r="D41" s="122"/>
      <c r="E41" s="469"/>
      <c r="F41" s="469"/>
      <c r="G41" s="470"/>
      <c r="H41" s="253"/>
      <c r="I41" s="253"/>
      <c r="J41" s="253"/>
      <c r="K41" s="253"/>
      <c r="L41" s="100"/>
      <c r="M41" s="100"/>
      <c r="N41" s="101"/>
    </row>
    <row r="42" spans="1:14" ht="32.1" customHeight="1">
      <c r="A42" s="272">
        <v>29</v>
      </c>
      <c r="B42" s="253"/>
      <c r="C42" s="101"/>
      <c r="D42" s="122"/>
      <c r="E42" s="469"/>
      <c r="F42" s="469"/>
      <c r="G42" s="470"/>
      <c r="H42" s="253"/>
      <c r="I42" s="253"/>
      <c r="J42" s="253"/>
      <c r="K42" s="253"/>
      <c r="L42" s="100"/>
      <c r="M42" s="100"/>
      <c r="N42" s="101"/>
    </row>
    <row r="43" spans="1:14" ht="24.95" customHeight="1">
      <c r="A43" s="272"/>
      <c r="B43" s="284"/>
      <c r="C43" s="285"/>
      <c r="D43" s="285"/>
      <c r="E43" s="286"/>
      <c r="F43" s="286"/>
      <c r="G43" s="286"/>
      <c r="H43" s="285"/>
      <c r="I43" s="102"/>
      <c r="J43" s="102"/>
      <c r="K43" s="102"/>
      <c r="L43" s="103">
        <f>ROUNDDOWN(SUM(L14:L42),0)</f>
        <v>0</v>
      </c>
      <c r="M43" s="103">
        <f>ROUNDDOWN(SUM(M14:M42),0)</f>
        <v>0</v>
      </c>
      <c r="N43" s="104"/>
    </row>
    <row r="44" spans="1:14" ht="20.100000000000001" customHeight="1">
      <c r="B44" s="84" t="s">
        <v>878</v>
      </c>
      <c r="C44" s="84"/>
      <c r="D44" s="84"/>
      <c r="E44" s="287"/>
      <c r="F44" s="288"/>
      <c r="G44" s="80"/>
      <c r="H44" s="80"/>
      <c r="I44" s="80"/>
      <c r="J44" s="80"/>
      <c r="K44" s="80"/>
      <c r="L44" s="80"/>
      <c r="M44" s="80"/>
      <c r="N44" s="81"/>
    </row>
    <row r="45" spans="1:14" ht="20.100000000000001" customHeight="1">
      <c r="B45" s="84"/>
      <c r="C45" s="289"/>
    </row>
    <row r="46" spans="1:14" ht="20.100000000000001" customHeight="1"/>
    <row r="47" spans="1:14" ht="20.100000000000001" customHeight="1"/>
    <row r="48" spans="1:1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sheetData>
  <sheetProtection password="EADB" sheet="1" selectLockedCells="1"/>
  <mergeCells count="51">
    <mergeCell ref="B5:C5"/>
    <mergeCell ref="B4:C4"/>
    <mergeCell ref="B3:C3"/>
    <mergeCell ref="D5:E5"/>
    <mergeCell ref="D4:E4"/>
    <mergeCell ref="D3:E3"/>
    <mergeCell ref="E19:G19"/>
    <mergeCell ref="E20:G20"/>
    <mergeCell ref="E21:G21"/>
    <mergeCell ref="E22:G22"/>
    <mergeCell ref="E23:G23"/>
    <mergeCell ref="E14:G14"/>
    <mergeCell ref="E15:G15"/>
    <mergeCell ref="E16:G16"/>
    <mergeCell ref="E17:G17"/>
    <mergeCell ref="E18:G18"/>
    <mergeCell ref="A12:A13"/>
    <mergeCell ref="K12:K13"/>
    <mergeCell ref="B6:C6"/>
    <mergeCell ref="D6:E6"/>
    <mergeCell ref="N12:N13"/>
    <mergeCell ref="E12:G13"/>
    <mergeCell ref="B8:C9"/>
    <mergeCell ref="B7:C7"/>
    <mergeCell ref="D7:E7"/>
    <mergeCell ref="M12:M13"/>
    <mergeCell ref="H12:I12"/>
    <mergeCell ref="B12:B13"/>
    <mergeCell ref="C12:C13"/>
    <mergeCell ref="D12:D13"/>
    <mergeCell ref="L12:L13"/>
    <mergeCell ref="J12:J13"/>
    <mergeCell ref="E24:G24"/>
    <mergeCell ref="E25:G25"/>
    <mergeCell ref="E26:G26"/>
    <mergeCell ref="E27:G27"/>
    <mergeCell ref="E28:G28"/>
    <mergeCell ref="E29:G29"/>
    <mergeCell ref="E30:G30"/>
    <mergeCell ref="E31:G31"/>
    <mergeCell ref="E32:G32"/>
    <mergeCell ref="E33:G33"/>
    <mergeCell ref="E39:G39"/>
    <mergeCell ref="E40:G40"/>
    <mergeCell ref="E41:G41"/>
    <mergeCell ref="E42:G42"/>
    <mergeCell ref="E34:G34"/>
    <mergeCell ref="E35:G35"/>
    <mergeCell ref="E36:G36"/>
    <mergeCell ref="E37:G37"/>
    <mergeCell ref="E38:G38"/>
  </mergeCells>
  <phoneticPr fontId="4"/>
  <conditionalFormatting sqref="D18:D42">
    <cfRule type="expression" dxfId="247" priority="71">
      <formula>AND($D$7&lt;&gt;"",$D18&lt;&gt;"",($D18-$D$7)&lt;0)</formula>
    </cfRule>
  </conditionalFormatting>
  <conditionalFormatting sqref="B18:D42 H18:N42 J14:J17 L14:M17">
    <cfRule type="expression" dxfId="246" priority="72">
      <formula>B14&lt;&gt;""</formula>
    </cfRule>
  </conditionalFormatting>
  <conditionalFormatting sqref="K18:K42">
    <cfRule type="expression" dxfId="245" priority="73">
      <formula>AND($D$7&lt;&gt;"",$K18&lt;&gt;"",($K18-$D$7)&lt;0)</formula>
    </cfRule>
  </conditionalFormatting>
  <conditionalFormatting sqref="E9">
    <cfRule type="expression" dxfId="244" priority="9">
      <formula>E9&lt;&gt;""</formula>
    </cfRule>
  </conditionalFormatting>
  <conditionalFormatting sqref="D8">
    <cfRule type="expression" dxfId="243" priority="11">
      <formula>D8&lt;&gt;""</formula>
    </cfRule>
  </conditionalFormatting>
  <conditionalFormatting sqref="D9">
    <cfRule type="expression" dxfId="242" priority="10">
      <formula>D9&lt;&gt;""</formula>
    </cfRule>
  </conditionalFormatting>
  <conditionalFormatting sqref="D14:D17">
    <cfRule type="expression" dxfId="241" priority="7">
      <formula>AND($D$7&lt;&gt;"",$D14&lt;&gt;"",($D14-$D$7)&lt;0)</formula>
    </cfRule>
  </conditionalFormatting>
  <conditionalFormatting sqref="B14:I17">
    <cfRule type="expression" dxfId="240" priority="8">
      <formula>B14&lt;&gt;""</formula>
    </cfRule>
  </conditionalFormatting>
  <conditionalFormatting sqref="K14:K17">
    <cfRule type="expression" dxfId="239" priority="5">
      <formula>AND($D$7&lt;&gt;"",$J14&lt;&gt;"",($J14-$D$7)&lt;0)</formula>
    </cfRule>
  </conditionalFormatting>
  <conditionalFormatting sqref="K14:K17">
    <cfRule type="expression" dxfId="238" priority="6">
      <formula>K14&lt;&gt;""</formula>
    </cfRule>
  </conditionalFormatting>
  <conditionalFormatting sqref="N14">
    <cfRule type="expression" dxfId="237" priority="4">
      <formula>N14&lt;&gt;""</formula>
    </cfRule>
  </conditionalFormatting>
  <conditionalFormatting sqref="N15">
    <cfRule type="expression" dxfId="236" priority="3">
      <formula>N15&lt;&gt;""</formula>
    </cfRule>
  </conditionalFormatting>
  <conditionalFormatting sqref="N16">
    <cfRule type="expression" dxfId="235" priority="2">
      <formula>N16&lt;&gt;""</formula>
    </cfRule>
  </conditionalFormatting>
  <conditionalFormatting sqref="N17">
    <cfRule type="expression" dxfId="234" priority="1">
      <formula>N17&lt;&gt;""</formula>
    </cfRule>
  </conditionalFormatting>
  <dataValidations count="3">
    <dataValidation type="date" operator="greaterThanOrEqual" allowBlank="1" showInputMessage="1" showErrorMessage="1" error="日付を入力して下さい。_x000a_&quot;2023/1/1&quot;の様にご入力下さい。" sqref="D14:D42 K14:K42">
      <formula1>1</formula1>
    </dataValidation>
    <dataValidation type="whole" operator="greaterThanOrEqual" allowBlank="1" showInputMessage="1" showErrorMessage="1" error="小数点以下の数値が出ない様に入力して下さい。" sqref="L14:M42">
      <formula1>0</formula1>
    </dataValidation>
    <dataValidation type="list" allowBlank="1" showInputMessage="1" showErrorMessage="1" sqref="B14:B42">
      <formula1>"新規,変更,報告済"</formula1>
    </dataValidation>
  </dataValidations>
  <pageMargins left="0.31496062992125984" right="0.31496062992125984" top="0.55118110236220474" bottom="0.55118110236220474" header="0.31496062992125984" footer="0.31496062992125984"/>
  <pageSetup paperSize="9" scale="56" orientation="portrait" r:id="rId1"/>
  <headerFooter>
    <oddHeader>&amp;F</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2"/>
  <sheetViews>
    <sheetView view="pageBreakPreview" zoomScale="85" zoomScaleNormal="85" zoomScaleSheetLayoutView="85" workbookViewId="0">
      <selection activeCell="B16" sqref="B16"/>
    </sheetView>
  </sheetViews>
  <sheetFormatPr defaultColWidth="9" defaultRowHeight="15" customHeight="1"/>
  <cols>
    <col min="1" max="1" width="3.75" style="33" bestFit="1" customWidth="1"/>
    <col min="2" max="2" width="29.625" style="33" customWidth="1"/>
    <col min="3" max="7" width="20.625" style="33" customWidth="1"/>
    <col min="8" max="8" width="25.5" style="33" customWidth="1"/>
    <col min="9" max="10" width="20.625" style="33" customWidth="1"/>
    <col min="11" max="11" width="18.125" style="33" customWidth="1"/>
    <col min="12" max="12" width="10.5" style="33" customWidth="1"/>
    <col min="13" max="13" width="25.5" style="33" customWidth="1"/>
    <col min="14" max="14" width="2.125" style="33" customWidth="1"/>
    <col min="15" max="16" width="21" style="33" bestFit="1" customWidth="1"/>
    <col min="17" max="18" width="16.625" style="33" customWidth="1"/>
    <col min="19" max="19" width="10.625" style="33" customWidth="1"/>
    <col min="20" max="16384" width="9" style="33"/>
  </cols>
  <sheetData>
    <row r="1" spans="1:14" s="47" customFormat="1" ht="23.25" customHeight="1">
      <c r="B1" s="299" t="s">
        <v>1102</v>
      </c>
      <c r="M1" s="300"/>
    </row>
    <row r="2" spans="1:14" s="47" customFormat="1" ht="18" customHeight="1">
      <c r="B2" s="46"/>
      <c r="C2" s="299"/>
    </row>
    <row r="3" spans="1:14" s="47" customFormat="1" ht="18" customHeight="1" thickBot="1">
      <c r="B3" s="447" t="s">
        <v>16</v>
      </c>
      <c r="C3" s="447"/>
      <c r="D3" s="448">
        <f>シート①!D3</f>
        <v>0</v>
      </c>
      <c r="E3" s="448"/>
      <c r="F3" s="271"/>
      <c r="M3" s="79" t="s">
        <v>184</v>
      </c>
    </row>
    <row r="4" spans="1:14" s="47" customFormat="1" ht="18" customHeight="1" thickBot="1">
      <c r="B4" s="447" t="s">
        <v>15</v>
      </c>
      <c r="C4" s="447"/>
      <c r="D4" s="448">
        <f>シート①!D4</f>
        <v>0</v>
      </c>
      <c r="E4" s="448"/>
      <c r="F4" s="271"/>
      <c r="M4" s="267"/>
    </row>
    <row r="5" spans="1:14" s="47" customFormat="1" ht="18" customHeight="1">
      <c r="B5" s="447" t="s">
        <v>173</v>
      </c>
      <c r="C5" s="447"/>
      <c r="D5" s="448">
        <f>シート①!D5</f>
        <v>0</v>
      </c>
      <c r="E5" s="448"/>
      <c r="F5" s="271"/>
    </row>
    <row r="6" spans="1:14" s="47" customFormat="1" ht="18" customHeight="1">
      <c r="B6" s="447" t="s">
        <v>175</v>
      </c>
      <c r="C6" s="447"/>
      <c r="D6" s="448">
        <f>シート①!D6</f>
        <v>0</v>
      </c>
      <c r="E6" s="448"/>
      <c r="F6" s="271"/>
    </row>
    <row r="7" spans="1:14" s="47" customFormat="1" ht="18" customHeight="1">
      <c r="B7" s="447" t="s">
        <v>622</v>
      </c>
      <c r="C7" s="447"/>
      <c r="D7" s="440">
        <f>シート①!D7</f>
        <v>0</v>
      </c>
      <c r="E7" s="440"/>
      <c r="F7" s="271"/>
    </row>
    <row r="8" spans="1:14" s="47" customFormat="1" ht="15" customHeight="1">
      <c r="B8" s="441" t="s">
        <v>1046</v>
      </c>
      <c r="C8" s="443"/>
      <c r="D8" s="292" t="s">
        <v>3</v>
      </c>
      <c r="E8" s="297" t="s">
        <v>2</v>
      </c>
      <c r="F8" s="271"/>
    </row>
    <row r="9" spans="1:14" s="47" customFormat="1" ht="18" customHeight="1">
      <c r="B9" s="444"/>
      <c r="C9" s="446"/>
      <c r="D9" s="298">
        <f>シート①!D9</f>
        <v>0</v>
      </c>
      <c r="E9" s="298">
        <f>シート①!E9</f>
        <v>0</v>
      </c>
      <c r="F9" s="271"/>
    </row>
    <row r="10" spans="1:14" s="47" customFormat="1" ht="15" customHeight="1"/>
    <row r="11" spans="1:14" s="47" customFormat="1" ht="18" customHeight="1">
      <c r="B11" s="46" t="s">
        <v>582</v>
      </c>
    </row>
    <row r="12" spans="1:14" s="47" customFormat="1" ht="12.75" customHeight="1">
      <c r="B12" s="82"/>
    </row>
    <row r="13" spans="1:14" s="47" customFormat="1" ht="18" customHeight="1">
      <c r="B13" s="46" t="s">
        <v>1057</v>
      </c>
      <c r="F13" s="65"/>
      <c r="G13" s="65"/>
      <c r="H13" s="65"/>
      <c r="I13" s="65"/>
      <c r="J13" s="65"/>
      <c r="K13" s="65"/>
      <c r="L13" s="65"/>
      <c r="M13" s="65"/>
      <c r="N13" s="65"/>
    </row>
    <row r="14" spans="1:14" ht="33" customHeight="1">
      <c r="A14" s="135"/>
      <c r="B14" s="485" t="s">
        <v>561</v>
      </c>
      <c r="C14" s="486"/>
      <c r="D14" s="486"/>
      <c r="E14" s="487"/>
      <c r="F14" s="493" t="s">
        <v>562</v>
      </c>
      <c r="G14" s="493"/>
      <c r="H14" s="263" t="s">
        <v>563</v>
      </c>
      <c r="I14" s="480" t="s">
        <v>1067</v>
      </c>
      <c r="J14" s="480" t="s">
        <v>1154</v>
      </c>
      <c r="K14" s="491" t="s">
        <v>564</v>
      </c>
      <c r="L14" s="492"/>
      <c r="M14" s="483" t="s">
        <v>1078</v>
      </c>
    </row>
    <row r="15" spans="1:14" ht="18" customHeight="1">
      <c r="A15" s="135"/>
      <c r="B15" s="263" t="s">
        <v>565</v>
      </c>
      <c r="C15" s="263" t="s">
        <v>566</v>
      </c>
      <c r="D15" s="263" t="s">
        <v>162</v>
      </c>
      <c r="E15" s="262" t="s">
        <v>1073</v>
      </c>
      <c r="F15" s="263" t="s">
        <v>3</v>
      </c>
      <c r="G15" s="263" t="s">
        <v>2</v>
      </c>
      <c r="H15" s="258" t="s">
        <v>1077</v>
      </c>
      <c r="I15" s="480"/>
      <c r="J15" s="490"/>
      <c r="K15" s="109"/>
      <c r="L15" s="109" t="s">
        <v>4</v>
      </c>
      <c r="M15" s="484"/>
    </row>
    <row r="16" spans="1:14" ht="15.95" customHeight="1">
      <c r="A16" s="135">
        <v>1</v>
      </c>
      <c r="B16" s="253"/>
      <c r="C16" s="253"/>
      <c r="D16" s="253"/>
      <c r="E16" s="253"/>
      <c r="F16" s="254"/>
      <c r="G16" s="254"/>
      <c r="H16" s="107"/>
      <c r="I16" s="89"/>
      <c r="J16" s="89"/>
      <c r="K16" s="253"/>
      <c r="L16" s="253"/>
      <c r="M16" s="110">
        <f>ROUNDDOWN(IF(AND(I16="",J16=""),H16,H16*I16*J16),0)</f>
        <v>0</v>
      </c>
    </row>
    <row r="17" spans="1:13" ht="15.95" customHeight="1">
      <c r="A17" s="135">
        <v>2</v>
      </c>
      <c r="B17" s="253"/>
      <c r="C17" s="253"/>
      <c r="D17" s="253"/>
      <c r="E17" s="257"/>
      <c r="F17" s="254"/>
      <c r="G17" s="254"/>
      <c r="H17" s="107"/>
      <c r="I17" s="89"/>
      <c r="J17" s="89"/>
      <c r="K17" s="253"/>
      <c r="L17" s="253"/>
      <c r="M17" s="110">
        <f t="shared" ref="M17:M18" si="0">ROUNDDOWN(IF(AND(I17="",J17=""),H17,H17*I17*J17),0)</f>
        <v>0</v>
      </c>
    </row>
    <row r="18" spans="1:13" ht="15.95" customHeight="1">
      <c r="A18" s="135">
        <v>3</v>
      </c>
      <c r="B18" s="253"/>
      <c r="C18" s="253"/>
      <c r="D18" s="253"/>
      <c r="E18" s="257"/>
      <c r="F18" s="254"/>
      <c r="G18" s="254"/>
      <c r="H18" s="107"/>
      <c r="I18" s="89"/>
      <c r="J18" s="89"/>
      <c r="K18" s="253"/>
      <c r="L18" s="253"/>
      <c r="M18" s="110">
        <f t="shared" si="0"/>
        <v>0</v>
      </c>
    </row>
    <row r="19" spans="1:13" ht="15.95" customHeight="1">
      <c r="A19" s="24"/>
      <c r="B19" s="111"/>
      <c r="C19" s="111"/>
      <c r="D19" s="111"/>
      <c r="E19" s="111"/>
      <c r="F19" s="111"/>
      <c r="G19" s="111"/>
      <c r="H19" s="112"/>
      <c r="I19" s="111"/>
      <c r="J19" s="111"/>
      <c r="K19" s="111"/>
      <c r="L19" s="261" t="s">
        <v>17</v>
      </c>
      <c r="M19" s="110">
        <f>SUM(M16:M18)</f>
        <v>0</v>
      </c>
    </row>
    <row r="20" spans="1:13" ht="15.95" customHeight="1">
      <c r="A20" s="24"/>
      <c r="B20" s="113"/>
      <c r="C20" s="113"/>
      <c r="D20" s="113"/>
      <c r="E20" s="113"/>
      <c r="F20" s="113"/>
      <c r="G20" s="113"/>
      <c r="H20" s="114"/>
      <c r="I20" s="113"/>
      <c r="J20" s="113"/>
      <c r="K20" s="481" t="s">
        <v>567</v>
      </c>
      <c r="L20" s="482"/>
      <c r="M20" s="110">
        <f>M19+シート⑤!M19</f>
        <v>0</v>
      </c>
    </row>
    <row r="21" spans="1:13" ht="18" customHeight="1">
      <c r="B21" s="13" t="s">
        <v>1058</v>
      </c>
      <c r="F21" s="24"/>
      <c r="G21" s="24"/>
      <c r="H21" s="24"/>
      <c r="I21" s="24"/>
      <c r="J21" s="24"/>
      <c r="K21" s="115"/>
      <c r="L21" s="24"/>
      <c r="M21" s="24"/>
    </row>
    <row r="22" spans="1:13" ht="31.5" customHeight="1">
      <c r="A22" s="135"/>
      <c r="B22" s="485" t="s">
        <v>561</v>
      </c>
      <c r="C22" s="486"/>
      <c r="D22" s="486"/>
      <c r="E22" s="487"/>
      <c r="F22" s="488" t="s">
        <v>562</v>
      </c>
      <c r="G22" s="489"/>
      <c r="H22" s="116" t="s">
        <v>563</v>
      </c>
      <c r="I22" s="480" t="s">
        <v>1067</v>
      </c>
      <c r="J22" s="480" t="s">
        <v>1048</v>
      </c>
      <c r="K22" s="491" t="s">
        <v>564</v>
      </c>
      <c r="L22" s="492"/>
      <c r="M22" s="483" t="s">
        <v>1078</v>
      </c>
    </row>
    <row r="23" spans="1:13" ht="18" customHeight="1">
      <c r="A23" s="135"/>
      <c r="B23" s="263" t="s">
        <v>565</v>
      </c>
      <c r="C23" s="263" t="s">
        <v>566</v>
      </c>
      <c r="D23" s="263" t="s">
        <v>162</v>
      </c>
      <c r="E23" s="262" t="s">
        <v>1073</v>
      </c>
      <c r="F23" s="263" t="s">
        <v>3</v>
      </c>
      <c r="G23" s="263" t="s">
        <v>2</v>
      </c>
      <c r="H23" s="258" t="s">
        <v>1077</v>
      </c>
      <c r="I23" s="480"/>
      <c r="J23" s="490"/>
      <c r="K23" s="109"/>
      <c r="L23" s="109" t="s">
        <v>4</v>
      </c>
      <c r="M23" s="484"/>
    </row>
    <row r="24" spans="1:13" ht="15.95" customHeight="1">
      <c r="A24" s="135">
        <v>1</v>
      </c>
      <c r="B24" s="253"/>
      <c r="C24" s="253"/>
      <c r="D24" s="253"/>
      <c r="E24" s="253"/>
      <c r="F24" s="254"/>
      <c r="G24" s="254"/>
      <c r="H24" s="107"/>
      <c r="I24" s="89"/>
      <c r="J24" s="89"/>
      <c r="K24" s="253"/>
      <c r="L24" s="253"/>
      <c r="M24" s="118">
        <f>ROUNDDOWN(IF(AND(I24="",J24=""),H24,H24*I24*J24),0)</f>
        <v>0</v>
      </c>
    </row>
    <row r="25" spans="1:13" ht="15.95" customHeight="1">
      <c r="A25" s="135">
        <v>2</v>
      </c>
      <c r="B25" s="253"/>
      <c r="C25" s="253"/>
      <c r="D25" s="253"/>
      <c r="E25" s="257"/>
      <c r="F25" s="254"/>
      <c r="G25" s="254"/>
      <c r="H25" s="107"/>
      <c r="I25" s="89"/>
      <c r="J25" s="89"/>
      <c r="K25" s="253"/>
      <c r="L25" s="253"/>
      <c r="M25" s="118">
        <f t="shared" ref="M25:M38" si="1">ROUNDDOWN(IF(AND(I25="",J25=""),H25,H25*I25*J25),0)</f>
        <v>0</v>
      </c>
    </row>
    <row r="26" spans="1:13" ht="15.95" customHeight="1">
      <c r="A26" s="135">
        <v>3</v>
      </c>
      <c r="B26" s="253"/>
      <c r="C26" s="253"/>
      <c r="D26" s="253"/>
      <c r="E26" s="257"/>
      <c r="F26" s="254"/>
      <c r="G26" s="254"/>
      <c r="H26" s="107"/>
      <c r="I26" s="89"/>
      <c r="J26" s="89"/>
      <c r="K26" s="253"/>
      <c r="L26" s="253"/>
      <c r="M26" s="119">
        <f t="shared" si="1"/>
        <v>0</v>
      </c>
    </row>
    <row r="27" spans="1:13" ht="15.95" customHeight="1">
      <c r="A27" s="135">
        <v>4</v>
      </c>
      <c r="B27" s="253"/>
      <c r="C27" s="253"/>
      <c r="D27" s="253"/>
      <c r="E27" s="257"/>
      <c r="F27" s="254"/>
      <c r="G27" s="254"/>
      <c r="H27" s="107"/>
      <c r="I27" s="89"/>
      <c r="J27" s="89"/>
      <c r="K27" s="253"/>
      <c r="L27" s="253"/>
      <c r="M27" s="119">
        <f t="shared" si="1"/>
        <v>0</v>
      </c>
    </row>
    <row r="28" spans="1:13" ht="15.95" customHeight="1">
      <c r="A28" s="135">
        <v>5</v>
      </c>
      <c r="B28" s="253"/>
      <c r="C28" s="253"/>
      <c r="D28" s="253"/>
      <c r="E28" s="257"/>
      <c r="F28" s="254"/>
      <c r="G28" s="254"/>
      <c r="H28" s="107"/>
      <c r="I28" s="89"/>
      <c r="J28" s="89"/>
      <c r="K28" s="253"/>
      <c r="L28" s="253"/>
      <c r="M28" s="119">
        <f t="shared" si="1"/>
        <v>0</v>
      </c>
    </row>
    <row r="29" spans="1:13" ht="15.95" customHeight="1">
      <c r="A29" s="135">
        <v>6</v>
      </c>
      <c r="B29" s="253"/>
      <c r="C29" s="253"/>
      <c r="D29" s="253"/>
      <c r="E29" s="257"/>
      <c r="F29" s="254"/>
      <c r="G29" s="254"/>
      <c r="H29" s="107"/>
      <c r="I29" s="89"/>
      <c r="J29" s="89"/>
      <c r="K29" s="253"/>
      <c r="L29" s="253"/>
      <c r="M29" s="119">
        <f t="shared" si="1"/>
        <v>0</v>
      </c>
    </row>
    <row r="30" spans="1:13" ht="15.95" customHeight="1">
      <c r="A30" s="135">
        <v>7</v>
      </c>
      <c r="B30" s="253"/>
      <c r="C30" s="253"/>
      <c r="D30" s="253"/>
      <c r="E30" s="257"/>
      <c r="F30" s="254"/>
      <c r="G30" s="254"/>
      <c r="H30" s="107"/>
      <c r="I30" s="89"/>
      <c r="J30" s="89"/>
      <c r="K30" s="253"/>
      <c r="L30" s="253"/>
      <c r="M30" s="119">
        <f t="shared" si="1"/>
        <v>0</v>
      </c>
    </row>
    <row r="31" spans="1:13" ht="15.95" customHeight="1">
      <c r="A31" s="135">
        <v>8</v>
      </c>
      <c r="B31" s="253"/>
      <c r="C31" s="253"/>
      <c r="D31" s="253"/>
      <c r="E31" s="257"/>
      <c r="F31" s="254"/>
      <c r="G31" s="254"/>
      <c r="H31" s="107"/>
      <c r="I31" s="89"/>
      <c r="J31" s="89"/>
      <c r="K31" s="253"/>
      <c r="L31" s="253"/>
      <c r="M31" s="119">
        <f t="shared" si="1"/>
        <v>0</v>
      </c>
    </row>
    <row r="32" spans="1:13" ht="15.95" customHeight="1">
      <c r="A32" s="135">
        <v>9</v>
      </c>
      <c r="B32" s="253"/>
      <c r="C32" s="253"/>
      <c r="D32" s="253"/>
      <c r="E32" s="257"/>
      <c r="F32" s="254"/>
      <c r="G32" s="254"/>
      <c r="H32" s="107"/>
      <c r="I32" s="89"/>
      <c r="J32" s="89"/>
      <c r="K32" s="253"/>
      <c r="L32" s="253"/>
      <c r="M32" s="119">
        <f t="shared" si="1"/>
        <v>0</v>
      </c>
    </row>
    <row r="33" spans="1:13" ht="15.95" customHeight="1">
      <c r="A33" s="135">
        <v>10</v>
      </c>
      <c r="B33" s="253"/>
      <c r="C33" s="253"/>
      <c r="D33" s="253"/>
      <c r="E33" s="257"/>
      <c r="F33" s="254"/>
      <c r="G33" s="254"/>
      <c r="H33" s="107"/>
      <c r="I33" s="89"/>
      <c r="J33" s="89"/>
      <c r="K33" s="253"/>
      <c r="L33" s="253"/>
      <c r="M33" s="119">
        <f t="shared" si="1"/>
        <v>0</v>
      </c>
    </row>
    <row r="34" spans="1:13" ht="15.95" customHeight="1">
      <c r="A34" s="135">
        <v>11</v>
      </c>
      <c r="B34" s="253"/>
      <c r="C34" s="253"/>
      <c r="D34" s="253"/>
      <c r="E34" s="257"/>
      <c r="F34" s="254"/>
      <c r="G34" s="254"/>
      <c r="H34" s="107"/>
      <c r="I34" s="89"/>
      <c r="J34" s="89"/>
      <c r="K34" s="253"/>
      <c r="L34" s="253"/>
      <c r="M34" s="119">
        <f t="shared" si="1"/>
        <v>0</v>
      </c>
    </row>
    <row r="35" spans="1:13" ht="15.95" customHeight="1">
      <c r="A35" s="135">
        <v>12</v>
      </c>
      <c r="B35" s="253"/>
      <c r="C35" s="253"/>
      <c r="D35" s="253"/>
      <c r="E35" s="257"/>
      <c r="F35" s="254"/>
      <c r="G35" s="254"/>
      <c r="H35" s="107"/>
      <c r="I35" s="89"/>
      <c r="J35" s="89"/>
      <c r="K35" s="253"/>
      <c r="L35" s="253"/>
      <c r="M35" s="119">
        <f t="shared" si="1"/>
        <v>0</v>
      </c>
    </row>
    <row r="36" spans="1:13" ht="15.95" customHeight="1">
      <c r="A36" s="135">
        <v>13</v>
      </c>
      <c r="B36" s="253"/>
      <c r="C36" s="253"/>
      <c r="D36" s="253"/>
      <c r="E36" s="257"/>
      <c r="F36" s="254"/>
      <c r="G36" s="254"/>
      <c r="H36" s="107"/>
      <c r="I36" s="89"/>
      <c r="J36" s="89"/>
      <c r="K36" s="253"/>
      <c r="L36" s="253"/>
      <c r="M36" s="119">
        <f t="shared" si="1"/>
        <v>0</v>
      </c>
    </row>
    <row r="37" spans="1:13" ht="15.95" customHeight="1">
      <c r="A37" s="135">
        <v>14</v>
      </c>
      <c r="B37" s="253"/>
      <c r="C37" s="253"/>
      <c r="D37" s="253"/>
      <c r="E37" s="257"/>
      <c r="F37" s="254"/>
      <c r="G37" s="254"/>
      <c r="H37" s="107"/>
      <c r="I37" s="89"/>
      <c r="J37" s="89"/>
      <c r="K37" s="253"/>
      <c r="L37" s="253"/>
      <c r="M37" s="119">
        <f t="shared" si="1"/>
        <v>0</v>
      </c>
    </row>
    <row r="38" spans="1:13" ht="15.95" customHeight="1">
      <c r="A38" s="135">
        <v>15</v>
      </c>
      <c r="B38" s="253"/>
      <c r="C38" s="253"/>
      <c r="D38" s="253"/>
      <c r="E38" s="257"/>
      <c r="F38" s="254"/>
      <c r="G38" s="254"/>
      <c r="H38" s="107"/>
      <c r="I38" s="89"/>
      <c r="J38" s="89"/>
      <c r="K38" s="253"/>
      <c r="L38" s="253"/>
      <c r="M38" s="119">
        <f t="shared" si="1"/>
        <v>0</v>
      </c>
    </row>
    <row r="39" spans="1:13" ht="15.95" customHeight="1">
      <c r="A39" s="24"/>
      <c r="B39" s="113"/>
      <c r="C39" s="113"/>
      <c r="D39" s="113"/>
      <c r="E39" s="113"/>
      <c r="F39" s="113"/>
      <c r="G39" s="113"/>
      <c r="H39" s="113"/>
      <c r="I39" s="113"/>
      <c r="J39" s="113"/>
      <c r="K39" s="111"/>
      <c r="L39" s="261" t="s">
        <v>17</v>
      </c>
      <c r="M39" s="119">
        <f>SUM(M24:M38)</f>
        <v>0</v>
      </c>
    </row>
    <row r="40" spans="1:13" ht="15.95" customHeight="1">
      <c r="A40" s="24"/>
      <c r="B40" s="113"/>
      <c r="C40" s="113"/>
      <c r="D40" s="113"/>
      <c r="E40" s="113"/>
      <c r="F40" s="113"/>
      <c r="G40" s="113"/>
      <c r="H40" s="113"/>
      <c r="I40" s="113"/>
      <c r="J40" s="113"/>
      <c r="K40" s="481" t="s">
        <v>567</v>
      </c>
      <c r="L40" s="482"/>
      <c r="M40" s="119">
        <f>M39+シート⑤!M38</f>
        <v>0</v>
      </c>
    </row>
    <row r="41" spans="1:13" ht="18" customHeight="1">
      <c r="A41" s="24"/>
      <c r="B41" s="120" t="s">
        <v>1096</v>
      </c>
      <c r="C41" s="24"/>
      <c r="D41" s="24"/>
      <c r="E41" s="24"/>
      <c r="F41" s="24"/>
      <c r="G41" s="24"/>
      <c r="H41" s="24"/>
      <c r="I41" s="24"/>
      <c r="J41" s="24"/>
      <c r="K41" s="24"/>
      <c r="L41" s="24"/>
      <c r="M41" s="24"/>
    </row>
    <row r="42" spans="1:13" ht="31.5" customHeight="1">
      <c r="A42" s="394"/>
      <c r="B42" s="485" t="s">
        <v>561</v>
      </c>
      <c r="C42" s="486"/>
      <c r="D42" s="486"/>
      <c r="E42" s="487"/>
      <c r="F42" s="488" t="s">
        <v>562</v>
      </c>
      <c r="G42" s="489"/>
      <c r="H42" s="263" t="s">
        <v>568</v>
      </c>
      <c r="I42" s="480" t="s">
        <v>1067</v>
      </c>
      <c r="J42" s="480" t="s">
        <v>1048</v>
      </c>
      <c r="K42" s="491" t="s">
        <v>569</v>
      </c>
      <c r="L42" s="492"/>
      <c r="M42" s="483" t="s">
        <v>1078</v>
      </c>
    </row>
    <row r="43" spans="1:13" ht="18" customHeight="1">
      <c r="A43" s="394"/>
      <c r="B43" s="263" t="s">
        <v>565</v>
      </c>
      <c r="C43" s="263" t="s">
        <v>566</v>
      </c>
      <c r="D43" s="263" t="s">
        <v>162</v>
      </c>
      <c r="E43" s="262" t="s">
        <v>1073</v>
      </c>
      <c r="F43" s="263" t="s">
        <v>3</v>
      </c>
      <c r="G43" s="263" t="s">
        <v>2</v>
      </c>
      <c r="H43" s="258" t="s">
        <v>1077</v>
      </c>
      <c r="I43" s="480"/>
      <c r="J43" s="490"/>
      <c r="K43" s="109"/>
      <c r="L43" s="109" t="s">
        <v>4</v>
      </c>
      <c r="M43" s="484"/>
    </row>
    <row r="44" spans="1:13" ht="15.95" customHeight="1">
      <c r="A44" s="135">
        <v>1</v>
      </c>
      <c r="B44" s="253"/>
      <c r="C44" s="253"/>
      <c r="D44" s="253"/>
      <c r="E44" s="253"/>
      <c r="F44" s="254"/>
      <c r="G44" s="254"/>
      <c r="H44" s="107"/>
      <c r="I44" s="89"/>
      <c r="J44" s="89"/>
      <c r="K44" s="253"/>
      <c r="L44" s="253"/>
      <c r="M44" s="118">
        <f t="shared" ref="M44:M58" si="2">ROUNDDOWN(IF(I44="",H44,H44*I44*J44),0)</f>
        <v>0</v>
      </c>
    </row>
    <row r="45" spans="1:13" ht="15.95" customHeight="1">
      <c r="A45" s="135">
        <v>2</v>
      </c>
      <c r="B45" s="253"/>
      <c r="C45" s="253"/>
      <c r="D45" s="253"/>
      <c r="E45" s="257"/>
      <c r="F45" s="254"/>
      <c r="G45" s="254"/>
      <c r="H45" s="107"/>
      <c r="I45" s="89"/>
      <c r="J45" s="89"/>
      <c r="K45" s="253"/>
      <c r="L45" s="253"/>
      <c r="M45" s="119">
        <f t="shared" si="2"/>
        <v>0</v>
      </c>
    </row>
    <row r="46" spans="1:13" ht="15.95" customHeight="1">
      <c r="A46" s="135">
        <v>3</v>
      </c>
      <c r="B46" s="253"/>
      <c r="C46" s="253"/>
      <c r="D46" s="253"/>
      <c r="E46" s="257"/>
      <c r="F46" s="254"/>
      <c r="G46" s="254"/>
      <c r="H46" s="107"/>
      <c r="I46" s="89"/>
      <c r="J46" s="89"/>
      <c r="K46" s="253"/>
      <c r="L46" s="253"/>
      <c r="M46" s="119">
        <f t="shared" si="2"/>
        <v>0</v>
      </c>
    </row>
    <row r="47" spans="1:13" ht="15.95" customHeight="1">
      <c r="A47" s="135">
        <v>4</v>
      </c>
      <c r="B47" s="253"/>
      <c r="C47" s="253"/>
      <c r="D47" s="253"/>
      <c r="E47" s="257"/>
      <c r="F47" s="254"/>
      <c r="G47" s="254"/>
      <c r="H47" s="107"/>
      <c r="I47" s="89"/>
      <c r="J47" s="89"/>
      <c r="K47" s="253"/>
      <c r="L47" s="253"/>
      <c r="M47" s="119">
        <f t="shared" si="2"/>
        <v>0</v>
      </c>
    </row>
    <row r="48" spans="1:13" ht="15.95" customHeight="1">
      <c r="A48" s="135">
        <v>5</v>
      </c>
      <c r="B48" s="253"/>
      <c r="C48" s="253"/>
      <c r="D48" s="253"/>
      <c r="E48" s="257"/>
      <c r="F48" s="254"/>
      <c r="G48" s="254"/>
      <c r="H48" s="107"/>
      <c r="I48" s="89"/>
      <c r="J48" s="89"/>
      <c r="K48" s="253"/>
      <c r="L48" s="253"/>
      <c r="M48" s="119">
        <f t="shared" si="2"/>
        <v>0</v>
      </c>
    </row>
    <row r="49" spans="1:13" ht="15.95" customHeight="1">
      <c r="A49" s="135">
        <v>6</v>
      </c>
      <c r="B49" s="253"/>
      <c r="C49" s="253"/>
      <c r="D49" s="253"/>
      <c r="E49" s="257"/>
      <c r="F49" s="254"/>
      <c r="G49" s="254"/>
      <c r="H49" s="107"/>
      <c r="I49" s="89"/>
      <c r="J49" s="89"/>
      <c r="K49" s="253"/>
      <c r="L49" s="253"/>
      <c r="M49" s="119">
        <f t="shared" si="2"/>
        <v>0</v>
      </c>
    </row>
    <row r="50" spans="1:13" ht="15.95" customHeight="1">
      <c r="A50" s="135">
        <v>7</v>
      </c>
      <c r="B50" s="253"/>
      <c r="C50" s="253"/>
      <c r="D50" s="253"/>
      <c r="E50" s="257"/>
      <c r="F50" s="254"/>
      <c r="G50" s="254"/>
      <c r="H50" s="107"/>
      <c r="I50" s="89"/>
      <c r="J50" s="89"/>
      <c r="K50" s="253"/>
      <c r="L50" s="253"/>
      <c r="M50" s="119">
        <f t="shared" si="2"/>
        <v>0</v>
      </c>
    </row>
    <row r="51" spans="1:13" ht="15.95" customHeight="1">
      <c r="A51" s="135">
        <v>8</v>
      </c>
      <c r="B51" s="253"/>
      <c r="C51" s="253"/>
      <c r="D51" s="253"/>
      <c r="E51" s="257"/>
      <c r="F51" s="254"/>
      <c r="G51" s="254"/>
      <c r="H51" s="107"/>
      <c r="I51" s="89"/>
      <c r="J51" s="89"/>
      <c r="K51" s="253"/>
      <c r="L51" s="253"/>
      <c r="M51" s="119">
        <f t="shared" si="2"/>
        <v>0</v>
      </c>
    </row>
    <row r="52" spans="1:13" ht="15.95" customHeight="1">
      <c r="A52" s="135">
        <v>9</v>
      </c>
      <c r="B52" s="253"/>
      <c r="C52" s="253"/>
      <c r="D52" s="253"/>
      <c r="E52" s="257"/>
      <c r="F52" s="254"/>
      <c r="G52" s="254"/>
      <c r="H52" s="107"/>
      <c r="I52" s="89"/>
      <c r="J52" s="89"/>
      <c r="K52" s="253"/>
      <c r="L52" s="253"/>
      <c r="M52" s="119">
        <f t="shared" si="2"/>
        <v>0</v>
      </c>
    </row>
    <row r="53" spans="1:13" ht="15.95" customHeight="1">
      <c r="A53" s="135">
        <v>10</v>
      </c>
      <c r="B53" s="253"/>
      <c r="C53" s="253"/>
      <c r="D53" s="253"/>
      <c r="E53" s="257"/>
      <c r="F53" s="254"/>
      <c r="G53" s="254"/>
      <c r="H53" s="107"/>
      <c r="I53" s="89"/>
      <c r="J53" s="89"/>
      <c r="K53" s="253"/>
      <c r="L53" s="253"/>
      <c r="M53" s="119">
        <f t="shared" si="2"/>
        <v>0</v>
      </c>
    </row>
    <row r="54" spans="1:13" ht="15.95" customHeight="1">
      <c r="A54" s="135">
        <v>11</v>
      </c>
      <c r="B54" s="253"/>
      <c r="C54" s="253"/>
      <c r="D54" s="253"/>
      <c r="E54" s="257"/>
      <c r="F54" s="254"/>
      <c r="G54" s="254"/>
      <c r="H54" s="107"/>
      <c r="I54" s="89"/>
      <c r="J54" s="89"/>
      <c r="K54" s="253"/>
      <c r="L54" s="253"/>
      <c r="M54" s="119">
        <f t="shared" si="2"/>
        <v>0</v>
      </c>
    </row>
    <row r="55" spans="1:13" ht="15.95" customHeight="1">
      <c r="A55" s="135">
        <v>12</v>
      </c>
      <c r="B55" s="253"/>
      <c r="C55" s="253"/>
      <c r="D55" s="253"/>
      <c r="E55" s="257"/>
      <c r="F55" s="254"/>
      <c r="G55" s="254"/>
      <c r="H55" s="107"/>
      <c r="I55" s="89"/>
      <c r="J55" s="89"/>
      <c r="K55" s="253"/>
      <c r="L55" s="253"/>
      <c r="M55" s="119">
        <f t="shared" si="2"/>
        <v>0</v>
      </c>
    </row>
    <row r="56" spans="1:13" ht="15.95" customHeight="1">
      <c r="A56" s="135">
        <v>13</v>
      </c>
      <c r="B56" s="253"/>
      <c r="C56" s="253"/>
      <c r="D56" s="253"/>
      <c r="E56" s="257"/>
      <c r="F56" s="254"/>
      <c r="G56" s="254"/>
      <c r="H56" s="107"/>
      <c r="I56" s="89"/>
      <c r="J56" s="89"/>
      <c r="K56" s="253"/>
      <c r="L56" s="253"/>
      <c r="M56" s="119">
        <f t="shared" si="2"/>
        <v>0</v>
      </c>
    </row>
    <row r="57" spans="1:13" ht="15.95" customHeight="1">
      <c r="A57" s="135">
        <v>14</v>
      </c>
      <c r="B57" s="253"/>
      <c r="C57" s="253"/>
      <c r="D57" s="253"/>
      <c r="E57" s="257"/>
      <c r="F57" s="254"/>
      <c r="G57" s="254"/>
      <c r="H57" s="107"/>
      <c r="I57" s="89"/>
      <c r="J57" s="89"/>
      <c r="K57" s="253"/>
      <c r="L57" s="253"/>
      <c r="M57" s="119">
        <f t="shared" si="2"/>
        <v>0</v>
      </c>
    </row>
    <row r="58" spans="1:13" ht="15.95" customHeight="1">
      <c r="A58" s="135">
        <v>15</v>
      </c>
      <c r="B58" s="253"/>
      <c r="C58" s="253"/>
      <c r="D58" s="253"/>
      <c r="E58" s="257"/>
      <c r="F58" s="254"/>
      <c r="G58" s="254"/>
      <c r="H58" s="107"/>
      <c r="I58" s="89"/>
      <c r="J58" s="89"/>
      <c r="K58" s="253"/>
      <c r="L58" s="253"/>
      <c r="M58" s="119">
        <f t="shared" si="2"/>
        <v>0</v>
      </c>
    </row>
    <row r="59" spans="1:13" ht="15.95" customHeight="1">
      <c r="B59" s="276"/>
      <c r="C59" s="276"/>
      <c r="D59" s="276"/>
      <c r="E59" s="276"/>
      <c r="F59" s="276"/>
      <c r="G59" s="276"/>
      <c r="H59" s="113"/>
      <c r="I59" s="113"/>
      <c r="J59" s="113"/>
      <c r="K59" s="111"/>
      <c r="L59" s="261" t="s">
        <v>17</v>
      </c>
      <c r="M59" s="119">
        <f>SUM(M44:M58)</f>
        <v>0</v>
      </c>
    </row>
    <row r="60" spans="1:13" ht="15.95" customHeight="1">
      <c r="B60" s="276"/>
      <c r="C60" s="276"/>
      <c r="D60" s="276"/>
      <c r="E60" s="276"/>
      <c r="F60" s="276"/>
      <c r="G60" s="276"/>
      <c r="H60" s="113"/>
      <c r="I60" s="113"/>
      <c r="J60" s="113"/>
      <c r="K60" s="481" t="s">
        <v>567</v>
      </c>
      <c r="L60" s="482"/>
      <c r="M60" s="119">
        <f>M59+シート⑤!M57</f>
        <v>0</v>
      </c>
    </row>
    <row r="61" spans="1:13" ht="18" customHeight="1"/>
    <row r="62" spans="1:13" ht="18" customHeight="1"/>
  </sheetData>
  <sheetProtection password="EADB" sheet="1" selectLockedCells="1"/>
  <mergeCells count="33">
    <mergeCell ref="F14:G14"/>
    <mergeCell ref="B3:C3"/>
    <mergeCell ref="D3:E3"/>
    <mergeCell ref="B4:C4"/>
    <mergeCell ref="D4:E4"/>
    <mergeCell ref="B5:C5"/>
    <mergeCell ref="D5:E5"/>
    <mergeCell ref="B6:C6"/>
    <mergeCell ref="D6:E6"/>
    <mergeCell ref="B7:C7"/>
    <mergeCell ref="D7:E7"/>
    <mergeCell ref="B14:E14"/>
    <mergeCell ref="B8:C9"/>
    <mergeCell ref="J14:J15"/>
    <mergeCell ref="K14:L14"/>
    <mergeCell ref="M14:M15"/>
    <mergeCell ref="K20:L20"/>
    <mergeCell ref="I14:I15"/>
    <mergeCell ref="I42:I43"/>
    <mergeCell ref="A42:A43"/>
    <mergeCell ref="K60:L60"/>
    <mergeCell ref="M22:M23"/>
    <mergeCell ref="K40:L40"/>
    <mergeCell ref="B42:E42"/>
    <mergeCell ref="F42:G42"/>
    <mergeCell ref="J42:J43"/>
    <mergeCell ref="K42:L42"/>
    <mergeCell ref="M42:M43"/>
    <mergeCell ref="B22:E22"/>
    <mergeCell ref="F22:G22"/>
    <mergeCell ref="J22:J23"/>
    <mergeCell ref="K22:L22"/>
    <mergeCell ref="I22:I23"/>
  </mergeCells>
  <phoneticPr fontId="4"/>
  <conditionalFormatting sqref="J16:L18 J45:L58 J24:L38 F17:H18 B17:D18 B25:D38 F25:H38 B45:D58 F45:H58 H16 H24">
    <cfRule type="expression" dxfId="233" priority="27">
      <formula>B16&lt;&gt;""</formula>
    </cfRule>
  </conditionalFormatting>
  <conditionalFormatting sqref="G17:G18 G25:G38 G45:G58">
    <cfRule type="expression" dxfId="232" priority="26">
      <formula>AND($D$7&lt;&gt;"",$G17&lt;&gt;"",($G17-$D$7)&lt;0)</formula>
    </cfRule>
  </conditionalFormatting>
  <conditionalFormatting sqref="F25:G38 F45:G58 F17:G18">
    <cfRule type="expression" dxfId="231" priority="24">
      <formula>AND($F17&lt;&gt;"",$G17&lt;&gt;"",($G17-$F17)&lt;0)</formula>
    </cfRule>
  </conditionalFormatting>
  <conditionalFormatting sqref="I16:I18 I45:I58 I24:I38">
    <cfRule type="expression" dxfId="230" priority="23">
      <formula>I16&lt;&gt;""</formula>
    </cfRule>
  </conditionalFormatting>
  <conditionalFormatting sqref="F17:F18 F25:F38 F45:F58">
    <cfRule type="expression" dxfId="229" priority="82">
      <formula>AND($D$7&lt;&gt;"",$F17&lt;&gt;"",($F17-$D$7)&lt;0)</formula>
    </cfRule>
  </conditionalFormatting>
  <conditionalFormatting sqref="E9">
    <cfRule type="expression" dxfId="228" priority="15">
      <formula>E9&lt;&gt;""</formula>
    </cfRule>
  </conditionalFormatting>
  <conditionalFormatting sqref="D8">
    <cfRule type="expression" dxfId="227" priority="17">
      <formula>D8&lt;&gt;""</formula>
    </cfRule>
  </conditionalFormatting>
  <conditionalFormatting sqref="D9">
    <cfRule type="expression" dxfId="226" priority="16">
      <formula>D9&lt;&gt;""</formula>
    </cfRule>
  </conditionalFormatting>
  <conditionalFormatting sqref="B16:G16">
    <cfRule type="expression" dxfId="225" priority="14">
      <formula>B16&lt;&gt;""</formula>
    </cfRule>
  </conditionalFormatting>
  <conditionalFormatting sqref="F16">
    <cfRule type="expression" dxfId="224" priority="13">
      <formula>AND($D$7&lt;&gt;"",$F16&lt;&gt;"",($F16-$D$7)&lt;0)</formula>
    </cfRule>
  </conditionalFormatting>
  <conditionalFormatting sqref="G16">
    <cfRule type="expression" dxfId="223" priority="12">
      <formula>AND($D$7&lt;&gt;"",$G16&lt;&gt;"",($G16-$D$7)&lt;0)</formula>
    </cfRule>
  </conditionalFormatting>
  <conditionalFormatting sqref="F16:G16">
    <cfRule type="expression" dxfId="222" priority="11">
      <formula>AND($F16&lt;&gt;"",$G16&lt;&gt;"",($G16-$F16)&lt;0)</formula>
    </cfRule>
  </conditionalFormatting>
  <conditionalFormatting sqref="B24:G24">
    <cfRule type="expression" dxfId="221" priority="10">
      <formula>B24&lt;&gt;""</formula>
    </cfRule>
  </conditionalFormatting>
  <conditionalFormatting sqref="F24">
    <cfRule type="expression" dxfId="220" priority="9">
      <formula>AND($D$7&lt;&gt;"",$F24&lt;&gt;"",($F24-$D$7)&lt;0)</formula>
    </cfRule>
  </conditionalFormatting>
  <conditionalFormatting sqref="G24">
    <cfRule type="expression" dxfId="219" priority="8">
      <formula>AND($D$7&lt;&gt;"",$G24&lt;&gt;"",($G24-$D$7)&lt;0)</formula>
    </cfRule>
  </conditionalFormatting>
  <conditionalFormatting sqref="F24:G24">
    <cfRule type="expression" dxfId="218" priority="7">
      <formula>AND($F24&lt;&gt;"",$G24&lt;&gt;"",($G24-$F24)&lt;0)</formula>
    </cfRule>
  </conditionalFormatting>
  <conditionalFormatting sqref="J44:L44 H44">
    <cfRule type="expression" dxfId="217" priority="6">
      <formula>H44&lt;&gt;""</formula>
    </cfRule>
  </conditionalFormatting>
  <conditionalFormatting sqref="I44">
    <cfRule type="expression" dxfId="216" priority="5">
      <formula>I44&lt;&gt;""</formula>
    </cfRule>
  </conditionalFormatting>
  <conditionalFormatting sqref="B44:G44">
    <cfRule type="expression" dxfId="215" priority="4">
      <formula>B44&lt;&gt;""</formula>
    </cfRule>
  </conditionalFormatting>
  <conditionalFormatting sqref="F44">
    <cfRule type="expression" dxfId="214" priority="3">
      <formula>AND($D$7&lt;&gt;"",$F44&lt;&gt;"",($F44-$D$7)&lt;0)</formula>
    </cfRule>
  </conditionalFormatting>
  <conditionalFormatting sqref="G44">
    <cfRule type="expression" dxfId="213" priority="2">
      <formula>AND($D$7&lt;&gt;"",$G44&lt;&gt;"",($G44-$D$7)&lt;0)</formula>
    </cfRule>
  </conditionalFormatting>
  <conditionalFormatting sqref="F44:G44">
    <cfRule type="expression" dxfId="212" priority="1">
      <formula>AND($F44&lt;&gt;"",$G44&lt;&gt;"",($G44-$F44)&lt;0)</formula>
    </cfRule>
  </conditionalFormatting>
  <dataValidations count="2">
    <dataValidation type="list" allowBlank="1" showInputMessage="1" showErrorMessage="1" sqref="K16:K18 K24:K38 K44:K58">
      <formula1>"源泉徴収票,賃金台帳,税務申告書の該当部分・BIMに係る受託業務の契約書・請求書,派遣契約書・請求書"</formula1>
    </dataValidation>
    <dataValidation type="date" operator="greaterThanOrEqual" allowBlank="1" showInputMessage="1" showErrorMessage="1" error="日付を入力して下さい。_x000a_&quot;2023/1/1&quot;の様にご入力下さい。" sqref="F24:G38 F16:G18 F44:G58">
      <formula1>1</formula1>
    </dataValidation>
  </dataValidations>
  <pageMargins left="0.70866141732283472" right="0.70866141732283472" top="0.55118110236220474" bottom="0.55118110236220474" header="0.31496062992125984" footer="0.31496062992125984"/>
  <pageSetup paperSize="8" scale="68" orientation="landscape" r:id="rId1"/>
  <headerFooter>
    <oddHeader>&amp;F</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3"/>
  <sheetViews>
    <sheetView view="pageBreakPreview" zoomScale="85" zoomScaleNormal="100" zoomScaleSheetLayoutView="85" workbookViewId="0">
      <selection activeCell="B16" sqref="B16"/>
    </sheetView>
  </sheetViews>
  <sheetFormatPr defaultColWidth="9" defaultRowHeight="15" customHeight="1"/>
  <cols>
    <col min="1" max="1" width="3.75" style="33" bestFit="1" customWidth="1"/>
    <col min="2" max="3" width="30.625" style="33" customWidth="1"/>
    <col min="4" max="7" width="14.5" style="33" customWidth="1"/>
    <col min="8" max="11" width="18.25" style="33" customWidth="1"/>
    <col min="12" max="12" width="16.625" style="33" customWidth="1"/>
    <col min="13" max="13" width="18.25" style="33" customWidth="1"/>
    <col min="14" max="14" width="2.125" style="33" customWidth="1"/>
    <col min="15" max="15" width="9" style="33"/>
    <col min="16" max="18" width="12" style="33" customWidth="1"/>
    <col min="19" max="19" width="15.25" style="33" customWidth="1"/>
    <col min="20" max="20" width="18.125" style="33" bestFit="1" customWidth="1"/>
    <col min="21" max="22" width="21" style="33" bestFit="1" customWidth="1"/>
    <col min="23" max="24" width="16.625" style="33" customWidth="1"/>
    <col min="25" max="25" width="10.625" style="33" customWidth="1"/>
    <col min="26" max="16384" width="9" style="33"/>
  </cols>
  <sheetData>
    <row r="1" spans="1:13" ht="18" customHeight="1">
      <c r="A1" s="47"/>
      <c r="B1" s="299" t="s">
        <v>1103</v>
      </c>
      <c r="C1" s="47"/>
      <c r="D1" s="47"/>
      <c r="E1" s="47"/>
      <c r="F1" s="47"/>
      <c r="G1" s="47"/>
      <c r="H1" s="47"/>
      <c r="I1" s="47"/>
      <c r="J1" s="47"/>
      <c r="K1" s="47"/>
      <c r="L1" s="47"/>
      <c r="M1" s="274"/>
    </row>
    <row r="2" spans="1:13" ht="18" customHeight="1">
      <c r="A2" s="47"/>
      <c r="B2" s="46"/>
      <c r="C2" s="47"/>
      <c r="D2" s="47"/>
      <c r="E2" s="47"/>
      <c r="F2" s="47"/>
      <c r="G2" s="47"/>
      <c r="H2" s="47"/>
      <c r="I2" s="47"/>
      <c r="J2" s="47"/>
      <c r="K2" s="47"/>
      <c r="L2" s="47"/>
    </row>
    <row r="3" spans="1:13" ht="18" customHeight="1" thickBot="1">
      <c r="A3" s="47"/>
      <c r="B3" s="447" t="s">
        <v>16</v>
      </c>
      <c r="C3" s="437"/>
      <c r="D3" s="448">
        <f>シート①!D3</f>
        <v>0</v>
      </c>
      <c r="E3" s="448"/>
      <c r="F3" s="47"/>
      <c r="G3" s="47"/>
      <c r="H3" s="47"/>
      <c r="I3" s="47"/>
      <c r="J3" s="47"/>
      <c r="K3" s="47"/>
      <c r="L3" s="47"/>
      <c r="M3" s="79" t="s">
        <v>184</v>
      </c>
    </row>
    <row r="4" spans="1:13" ht="18" customHeight="1" thickBot="1">
      <c r="A4" s="47"/>
      <c r="B4" s="447" t="s">
        <v>15</v>
      </c>
      <c r="C4" s="437"/>
      <c r="D4" s="448">
        <f>シート①!D4</f>
        <v>0</v>
      </c>
      <c r="E4" s="448"/>
      <c r="F4" s="47"/>
      <c r="G4" s="47"/>
      <c r="H4" s="47"/>
      <c r="I4" s="47"/>
      <c r="J4" s="47"/>
      <c r="K4" s="47"/>
      <c r="L4" s="47"/>
      <c r="M4" s="267"/>
    </row>
    <row r="5" spans="1:13" ht="18" customHeight="1">
      <c r="A5" s="47"/>
      <c r="B5" s="447" t="s">
        <v>173</v>
      </c>
      <c r="C5" s="437"/>
      <c r="D5" s="448">
        <f>シート①!D5</f>
        <v>0</v>
      </c>
      <c r="E5" s="448"/>
      <c r="F5" s="47"/>
      <c r="G5" s="47"/>
      <c r="H5" s="47"/>
      <c r="I5" s="47"/>
      <c r="J5" s="47"/>
      <c r="K5" s="47"/>
      <c r="L5" s="47"/>
    </row>
    <row r="6" spans="1:13" ht="18" customHeight="1">
      <c r="A6" s="47"/>
      <c r="B6" s="447" t="s">
        <v>175</v>
      </c>
      <c r="C6" s="437"/>
      <c r="D6" s="448">
        <f>シート①!D6</f>
        <v>0</v>
      </c>
      <c r="E6" s="448"/>
      <c r="F6" s="47"/>
      <c r="G6" s="47"/>
      <c r="H6" s="47"/>
      <c r="I6" s="47"/>
      <c r="J6" s="47"/>
      <c r="K6" s="47"/>
      <c r="L6" s="47"/>
    </row>
    <row r="7" spans="1:13" ht="18" customHeight="1">
      <c r="A7" s="47"/>
      <c r="B7" s="437" t="s">
        <v>622</v>
      </c>
      <c r="C7" s="438"/>
      <c r="D7" s="440">
        <f>シート①!D7</f>
        <v>0</v>
      </c>
      <c r="E7" s="440"/>
      <c r="F7" s="47"/>
      <c r="G7" s="47"/>
      <c r="H7" s="47"/>
      <c r="I7" s="47"/>
      <c r="J7" s="47"/>
      <c r="K7" s="47"/>
      <c r="L7" s="47"/>
    </row>
    <row r="8" spans="1:13" ht="15" customHeight="1">
      <c r="A8" s="47"/>
      <c r="B8" s="268"/>
      <c r="C8" s="269"/>
      <c r="D8" s="292" t="s">
        <v>3</v>
      </c>
      <c r="E8" s="297" t="s">
        <v>2</v>
      </c>
      <c r="F8" s="47"/>
      <c r="G8" s="47"/>
      <c r="H8" s="47"/>
      <c r="I8" s="47"/>
      <c r="J8" s="47"/>
      <c r="K8" s="47"/>
      <c r="L8" s="47"/>
    </row>
    <row r="9" spans="1:13" ht="18" customHeight="1">
      <c r="A9" s="47"/>
      <c r="B9" s="437" t="s">
        <v>1046</v>
      </c>
      <c r="C9" s="438"/>
      <c r="D9" s="298">
        <f>シート①!D9</f>
        <v>0</v>
      </c>
      <c r="E9" s="298">
        <f>シート①!E9</f>
        <v>0</v>
      </c>
      <c r="F9" s="47"/>
      <c r="G9" s="47"/>
      <c r="H9" s="47"/>
      <c r="I9" s="47"/>
      <c r="J9" s="47"/>
      <c r="K9" s="47"/>
      <c r="L9" s="47"/>
    </row>
    <row r="10" spans="1:13" ht="9.75" customHeight="1">
      <c r="A10" s="47"/>
      <c r="B10" s="47"/>
      <c r="C10" s="47"/>
      <c r="D10" s="301"/>
      <c r="E10" s="301"/>
      <c r="F10" s="47"/>
      <c r="G10" s="47"/>
      <c r="H10" s="47"/>
      <c r="I10" s="47"/>
      <c r="J10" s="47"/>
      <c r="K10" s="47"/>
      <c r="L10" s="47"/>
    </row>
    <row r="11" spans="1:13" ht="18" customHeight="1">
      <c r="A11" s="47"/>
      <c r="B11" s="46" t="s">
        <v>570</v>
      </c>
      <c r="C11" s="47"/>
      <c r="D11" s="47"/>
      <c r="E11" s="47"/>
      <c r="F11" s="47"/>
      <c r="G11" s="47"/>
      <c r="H11" s="47"/>
      <c r="I11" s="47"/>
      <c r="J11" s="47"/>
      <c r="K11" s="47"/>
      <c r="L11" s="47"/>
    </row>
    <row r="12" spans="1:13" ht="8.25" customHeight="1"/>
    <row r="13" spans="1:13" s="24" customFormat="1" ht="18" customHeight="1">
      <c r="B13" s="120" t="s">
        <v>1059</v>
      </c>
    </row>
    <row r="14" spans="1:13" ht="18" customHeight="1">
      <c r="A14" s="394"/>
      <c r="B14" s="488" t="s">
        <v>571</v>
      </c>
      <c r="C14" s="483" t="s">
        <v>572</v>
      </c>
      <c r="D14" s="485" t="s">
        <v>573</v>
      </c>
      <c r="E14" s="486"/>
      <c r="F14" s="493" t="s">
        <v>574</v>
      </c>
      <c r="G14" s="493"/>
      <c r="H14" s="483" t="s">
        <v>1079</v>
      </c>
      <c r="I14" s="480" t="s">
        <v>1068</v>
      </c>
      <c r="J14" s="480" t="s">
        <v>1049</v>
      </c>
      <c r="K14" s="491" t="s">
        <v>575</v>
      </c>
      <c r="L14" s="492"/>
      <c r="M14" s="483" t="s">
        <v>1078</v>
      </c>
    </row>
    <row r="15" spans="1:13" ht="18" customHeight="1">
      <c r="A15" s="394"/>
      <c r="B15" s="494"/>
      <c r="C15" s="484"/>
      <c r="D15" s="263" t="s">
        <v>3</v>
      </c>
      <c r="E15" s="263" t="s">
        <v>2</v>
      </c>
      <c r="F15" s="263" t="s">
        <v>3</v>
      </c>
      <c r="G15" s="263" t="s">
        <v>2</v>
      </c>
      <c r="H15" s="484"/>
      <c r="I15" s="480"/>
      <c r="J15" s="490"/>
      <c r="K15" s="109"/>
      <c r="L15" s="109" t="s">
        <v>4</v>
      </c>
      <c r="M15" s="484"/>
    </row>
    <row r="16" spans="1:13" ht="15.95" customHeight="1">
      <c r="A16" s="135">
        <v>1</v>
      </c>
      <c r="B16" s="253"/>
      <c r="C16" s="253"/>
      <c r="D16" s="122"/>
      <c r="E16" s="122"/>
      <c r="F16" s="122"/>
      <c r="G16" s="122"/>
      <c r="H16" s="100"/>
      <c r="I16" s="66"/>
      <c r="J16" s="66"/>
      <c r="K16" s="253"/>
      <c r="L16" s="253"/>
      <c r="M16" s="123">
        <f>ROUNDDOWN(IF(AND(I16="",J16=""),H16,H16*I16*J16),0)</f>
        <v>0</v>
      </c>
    </row>
    <row r="17" spans="1:14" ht="15.95" customHeight="1">
      <c r="A17" s="135">
        <v>2</v>
      </c>
      <c r="B17" s="121"/>
      <c r="C17" s="253"/>
      <c r="D17" s="122"/>
      <c r="E17" s="122"/>
      <c r="F17" s="122"/>
      <c r="G17" s="122"/>
      <c r="H17" s="100"/>
      <c r="I17" s="66"/>
      <c r="J17" s="66"/>
      <c r="K17" s="253"/>
      <c r="L17" s="253"/>
      <c r="M17" s="123">
        <f t="shared" ref="M17:M18" si="0">ROUNDDOWN(IF(AND(I17="",J17=""),H17,H17*I17*J17),0)</f>
        <v>0</v>
      </c>
    </row>
    <row r="18" spans="1:14" ht="15.95" customHeight="1">
      <c r="A18" s="135">
        <v>3</v>
      </c>
      <c r="B18" s="121"/>
      <c r="C18" s="253"/>
      <c r="D18" s="122"/>
      <c r="E18" s="122"/>
      <c r="F18" s="122"/>
      <c r="G18" s="122"/>
      <c r="H18" s="100"/>
      <c r="I18" s="66"/>
      <c r="J18" s="66"/>
      <c r="K18" s="253"/>
      <c r="L18" s="253"/>
      <c r="M18" s="123">
        <f t="shared" si="0"/>
        <v>0</v>
      </c>
    </row>
    <row r="19" spans="1:14" ht="15.95" customHeight="1">
      <c r="A19" s="24"/>
      <c r="B19" s="111"/>
      <c r="C19" s="111"/>
      <c r="D19" s="111"/>
      <c r="E19" s="111"/>
      <c r="F19" s="111"/>
      <c r="G19" s="111"/>
      <c r="H19" s="111"/>
      <c r="I19" s="111"/>
      <c r="J19" s="111"/>
      <c r="K19" s="111"/>
      <c r="L19" s="111" t="s">
        <v>1082</v>
      </c>
      <c r="M19" s="123">
        <f>SUM(M16:M18)</f>
        <v>0</v>
      </c>
    </row>
    <row r="20" spans="1:14" ht="18" customHeight="1">
      <c r="A20" s="24"/>
      <c r="B20" s="120" t="s">
        <v>1060</v>
      </c>
      <c r="C20" s="124"/>
      <c r="D20" s="124"/>
      <c r="E20" s="24"/>
      <c r="F20" s="24"/>
      <c r="G20" s="24"/>
      <c r="H20" s="24"/>
      <c r="I20" s="24"/>
      <c r="J20" s="24"/>
      <c r="K20" s="24"/>
      <c r="L20" s="24"/>
      <c r="M20" s="24"/>
      <c r="N20" s="24"/>
    </row>
    <row r="21" spans="1:14" ht="18" customHeight="1">
      <c r="A21" s="495"/>
      <c r="B21" s="488" t="s">
        <v>571</v>
      </c>
      <c r="C21" s="483" t="s">
        <v>572</v>
      </c>
      <c r="D21" s="485" t="s">
        <v>573</v>
      </c>
      <c r="E21" s="486"/>
      <c r="F21" s="493" t="s">
        <v>574</v>
      </c>
      <c r="G21" s="493"/>
      <c r="H21" s="483" t="s">
        <v>1079</v>
      </c>
      <c r="I21" s="480" t="s">
        <v>1068</v>
      </c>
      <c r="J21" s="480" t="s">
        <v>1049</v>
      </c>
      <c r="K21" s="491" t="s">
        <v>576</v>
      </c>
      <c r="L21" s="492"/>
      <c r="M21" s="483" t="s">
        <v>1078</v>
      </c>
    </row>
    <row r="22" spans="1:14" ht="18" customHeight="1">
      <c r="A22" s="496"/>
      <c r="B22" s="494"/>
      <c r="C22" s="484"/>
      <c r="D22" s="263" t="s">
        <v>3</v>
      </c>
      <c r="E22" s="263" t="s">
        <v>2</v>
      </c>
      <c r="F22" s="263" t="s">
        <v>3</v>
      </c>
      <c r="G22" s="263" t="s">
        <v>2</v>
      </c>
      <c r="H22" s="484"/>
      <c r="I22" s="480"/>
      <c r="J22" s="490"/>
      <c r="K22" s="109"/>
      <c r="L22" s="109" t="s">
        <v>4</v>
      </c>
      <c r="M22" s="484"/>
    </row>
    <row r="23" spans="1:14" ht="15.95" customHeight="1">
      <c r="A23" s="135">
        <v>1</v>
      </c>
      <c r="B23" s="253"/>
      <c r="C23" s="253"/>
      <c r="D23" s="122"/>
      <c r="E23" s="122"/>
      <c r="F23" s="122"/>
      <c r="G23" s="122"/>
      <c r="H23" s="107"/>
      <c r="I23" s="89"/>
      <c r="J23" s="89"/>
      <c r="K23" s="253"/>
      <c r="L23" s="253"/>
      <c r="M23" s="123">
        <f t="shared" ref="M23:M37" si="1">ROUNDDOWN(IF(AND(I23="",J23=""),H23,H23*I23*J23),0)</f>
        <v>0</v>
      </c>
    </row>
    <row r="24" spans="1:14" ht="15.95" customHeight="1">
      <c r="A24" s="135">
        <v>2</v>
      </c>
      <c r="B24" s="121"/>
      <c r="C24" s="253"/>
      <c r="D24" s="122"/>
      <c r="E24" s="122"/>
      <c r="F24" s="122"/>
      <c r="G24" s="122"/>
      <c r="H24" s="100"/>
      <c r="I24" s="66"/>
      <c r="J24" s="66"/>
      <c r="K24" s="253"/>
      <c r="L24" s="253"/>
      <c r="M24" s="123">
        <f t="shared" si="1"/>
        <v>0</v>
      </c>
    </row>
    <row r="25" spans="1:14" ht="15.95" customHeight="1">
      <c r="A25" s="135">
        <v>3</v>
      </c>
      <c r="B25" s="121"/>
      <c r="C25" s="253"/>
      <c r="D25" s="122"/>
      <c r="E25" s="122"/>
      <c r="F25" s="122"/>
      <c r="G25" s="122"/>
      <c r="H25" s="100"/>
      <c r="I25" s="66"/>
      <c r="J25" s="66"/>
      <c r="K25" s="253"/>
      <c r="L25" s="253"/>
      <c r="M25" s="123">
        <f t="shared" si="1"/>
        <v>0</v>
      </c>
    </row>
    <row r="26" spans="1:14" ht="15.95" customHeight="1">
      <c r="A26" s="135">
        <v>4</v>
      </c>
      <c r="B26" s="121"/>
      <c r="C26" s="253"/>
      <c r="D26" s="122"/>
      <c r="E26" s="122"/>
      <c r="F26" s="122"/>
      <c r="G26" s="122"/>
      <c r="H26" s="100"/>
      <c r="I26" s="66"/>
      <c r="J26" s="66"/>
      <c r="K26" s="253"/>
      <c r="L26" s="253"/>
      <c r="M26" s="123">
        <f t="shared" si="1"/>
        <v>0</v>
      </c>
    </row>
    <row r="27" spans="1:14" ht="15.95" customHeight="1">
      <c r="A27" s="135">
        <v>5</v>
      </c>
      <c r="B27" s="121"/>
      <c r="C27" s="253"/>
      <c r="D27" s="122"/>
      <c r="E27" s="122"/>
      <c r="F27" s="122"/>
      <c r="G27" s="122"/>
      <c r="H27" s="100"/>
      <c r="I27" s="66"/>
      <c r="J27" s="66"/>
      <c r="K27" s="253"/>
      <c r="L27" s="253"/>
      <c r="M27" s="123">
        <f t="shared" si="1"/>
        <v>0</v>
      </c>
    </row>
    <row r="28" spans="1:14" ht="15.95" customHeight="1">
      <c r="A28" s="135">
        <v>6</v>
      </c>
      <c r="B28" s="121"/>
      <c r="C28" s="253"/>
      <c r="D28" s="122"/>
      <c r="E28" s="122"/>
      <c r="F28" s="122"/>
      <c r="G28" s="122"/>
      <c r="H28" s="100"/>
      <c r="I28" s="66"/>
      <c r="J28" s="66"/>
      <c r="K28" s="253"/>
      <c r="L28" s="253"/>
      <c r="M28" s="123">
        <f t="shared" si="1"/>
        <v>0</v>
      </c>
    </row>
    <row r="29" spans="1:14" ht="15.95" customHeight="1">
      <c r="A29" s="135">
        <v>7</v>
      </c>
      <c r="B29" s="121"/>
      <c r="C29" s="253"/>
      <c r="D29" s="122"/>
      <c r="E29" s="122"/>
      <c r="F29" s="122"/>
      <c r="G29" s="122"/>
      <c r="H29" s="100"/>
      <c r="I29" s="66"/>
      <c r="J29" s="66"/>
      <c r="K29" s="253"/>
      <c r="L29" s="253"/>
      <c r="M29" s="123">
        <f t="shared" si="1"/>
        <v>0</v>
      </c>
    </row>
    <row r="30" spans="1:14" ht="15.95" customHeight="1">
      <c r="A30" s="135">
        <v>8</v>
      </c>
      <c r="B30" s="121"/>
      <c r="C30" s="253"/>
      <c r="D30" s="122"/>
      <c r="E30" s="122"/>
      <c r="F30" s="122"/>
      <c r="G30" s="122"/>
      <c r="H30" s="100"/>
      <c r="I30" s="66"/>
      <c r="J30" s="66"/>
      <c r="K30" s="253"/>
      <c r="L30" s="253"/>
      <c r="M30" s="123">
        <f t="shared" si="1"/>
        <v>0</v>
      </c>
    </row>
    <row r="31" spans="1:14" ht="15.95" customHeight="1">
      <c r="A31" s="135">
        <v>9</v>
      </c>
      <c r="B31" s="121"/>
      <c r="C31" s="253"/>
      <c r="D31" s="122"/>
      <c r="E31" s="122"/>
      <c r="F31" s="122"/>
      <c r="G31" s="122"/>
      <c r="H31" s="100"/>
      <c r="I31" s="66"/>
      <c r="J31" s="66"/>
      <c r="K31" s="253"/>
      <c r="L31" s="253"/>
      <c r="M31" s="123">
        <f t="shared" si="1"/>
        <v>0</v>
      </c>
    </row>
    <row r="32" spans="1:14" ht="15.95" customHeight="1">
      <c r="A32" s="135">
        <v>10</v>
      </c>
      <c r="B32" s="121"/>
      <c r="C32" s="253"/>
      <c r="D32" s="122"/>
      <c r="E32" s="122"/>
      <c r="F32" s="122"/>
      <c r="G32" s="122"/>
      <c r="H32" s="100"/>
      <c r="I32" s="66"/>
      <c r="J32" s="66"/>
      <c r="K32" s="253"/>
      <c r="L32" s="253"/>
      <c r="M32" s="123">
        <f t="shared" si="1"/>
        <v>0</v>
      </c>
    </row>
    <row r="33" spans="1:14" ht="15.95" customHeight="1">
      <c r="A33" s="135">
        <v>11</v>
      </c>
      <c r="B33" s="121"/>
      <c r="C33" s="253"/>
      <c r="D33" s="122"/>
      <c r="E33" s="122"/>
      <c r="F33" s="122"/>
      <c r="G33" s="122"/>
      <c r="H33" s="100"/>
      <c r="I33" s="66"/>
      <c r="J33" s="66"/>
      <c r="K33" s="253"/>
      <c r="L33" s="253"/>
      <c r="M33" s="123">
        <f t="shared" si="1"/>
        <v>0</v>
      </c>
    </row>
    <row r="34" spans="1:14" ht="15.95" customHeight="1">
      <c r="A34" s="135">
        <v>12</v>
      </c>
      <c r="B34" s="121"/>
      <c r="C34" s="253"/>
      <c r="D34" s="122"/>
      <c r="E34" s="122"/>
      <c r="F34" s="122"/>
      <c r="G34" s="122"/>
      <c r="H34" s="100"/>
      <c r="I34" s="66"/>
      <c r="J34" s="66"/>
      <c r="K34" s="253"/>
      <c r="L34" s="253"/>
      <c r="M34" s="123">
        <f t="shared" si="1"/>
        <v>0</v>
      </c>
    </row>
    <row r="35" spans="1:14" ht="15.95" customHeight="1">
      <c r="A35" s="135">
        <v>13</v>
      </c>
      <c r="B35" s="121"/>
      <c r="C35" s="253"/>
      <c r="D35" s="122"/>
      <c r="E35" s="122"/>
      <c r="F35" s="122"/>
      <c r="G35" s="122"/>
      <c r="H35" s="100"/>
      <c r="I35" s="66"/>
      <c r="J35" s="66"/>
      <c r="K35" s="253"/>
      <c r="L35" s="253"/>
      <c r="M35" s="123">
        <f t="shared" si="1"/>
        <v>0</v>
      </c>
    </row>
    <row r="36" spans="1:14" ht="15.95" customHeight="1">
      <c r="A36" s="135">
        <v>14</v>
      </c>
      <c r="B36" s="121"/>
      <c r="C36" s="253"/>
      <c r="D36" s="122"/>
      <c r="E36" s="122"/>
      <c r="F36" s="122"/>
      <c r="G36" s="122"/>
      <c r="H36" s="100"/>
      <c r="I36" s="66"/>
      <c r="J36" s="66"/>
      <c r="K36" s="253"/>
      <c r="L36" s="253"/>
      <c r="M36" s="123">
        <f t="shared" si="1"/>
        <v>0</v>
      </c>
    </row>
    <row r="37" spans="1:14" ht="15.95" customHeight="1">
      <c r="A37" s="135">
        <v>15</v>
      </c>
      <c r="B37" s="121"/>
      <c r="C37" s="253"/>
      <c r="D37" s="122"/>
      <c r="E37" s="122"/>
      <c r="F37" s="122"/>
      <c r="G37" s="122"/>
      <c r="H37" s="100"/>
      <c r="I37" s="66"/>
      <c r="J37" s="66"/>
      <c r="K37" s="253"/>
      <c r="L37" s="253"/>
      <c r="M37" s="123">
        <f t="shared" si="1"/>
        <v>0</v>
      </c>
    </row>
    <row r="38" spans="1:14" ht="15.95" customHeight="1">
      <c r="A38" s="24"/>
      <c r="B38" s="111"/>
      <c r="C38" s="111"/>
      <c r="D38" s="111"/>
      <c r="E38" s="111"/>
      <c r="F38" s="111"/>
      <c r="G38" s="111"/>
      <c r="H38" s="111"/>
      <c r="I38" s="111"/>
      <c r="J38" s="111"/>
      <c r="K38" s="111"/>
      <c r="L38" s="111" t="s">
        <v>1082</v>
      </c>
      <c r="M38" s="123">
        <f>SUM(M23:M37)</f>
        <v>0</v>
      </c>
    </row>
    <row r="39" spans="1:14" ht="18" customHeight="1">
      <c r="A39" s="24"/>
      <c r="B39" s="120" t="s">
        <v>1095</v>
      </c>
      <c r="C39" s="124"/>
      <c r="D39" s="124"/>
      <c r="E39" s="24"/>
      <c r="F39" s="24"/>
      <c r="G39" s="24"/>
      <c r="H39" s="24"/>
      <c r="I39" s="24"/>
      <c r="J39" s="24"/>
      <c r="K39" s="24"/>
      <c r="L39" s="24"/>
      <c r="M39" s="24"/>
      <c r="N39" s="24"/>
    </row>
    <row r="40" spans="1:14" ht="18" customHeight="1">
      <c r="A40" s="495"/>
      <c r="B40" s="488" t="s">
        <v>571</v>
      </c>
      <c r="C40" s="483" t="s">
        <v>572</v>
      </c>
      <c r="D40" s="485" t="s">
        <v>573</v>
      </c>
      <c r="E40" s="486"/>
      <c r="F40" s="493" t="s">
        <v>574</v>
      </c>
      <c r="G40" s="493"/>
      <c r="H40" s="483" t="s">
        <v>1079</v>
      </c>
      <c r="I40" s="480" t="s">
        <v>1068</v>
      </c>
      <c r="J40" s="480" t="s">
        <v>1049</v>
      </c>
      <c r="K40" s="491" t="s">
        <v>576</v>
      </c>
      <c r="L40" s="492"/>
      <c r="M40" s="483" t="s">
        <v>1078</v>
      </c>
    </row>
    <row r="41" spans="1:14" ht="18" customHeight="1">
      <c r="A41" s="496"/>
      <c r="B41" s="494"/>
      <c r="C41" s="484"/>
      <c r="D41" s="263" t="s">
        <v>3</v>
      </c>
      <c r="E41" s="263" t="s">
        <v>2</v>
      </c>
      <c r="F41" s="263" t="s">
        <v>3</v>
      </c>
      <c r="G41" s="263" t="s">
        <v>2</v>
      </c>
      <c r="H41" s="484"/>
      <c r="I41" s="480"/>
      <c r="J41" s="490"/>
      <c r="K41" s="109"/>
      <c r="L41" s="109" t="s">
        <v>4</v>
      </c>
      <c r="M41" s="484"/>
    </row>
    <row r="42" spans="1:14" ht="15.95" customHeight="1">
      <c r="A42" s="135">
        <v>1</v>
      </c>
      <c r="B42" s="253"/>
      <c r="C42" s="253"/>
      <c r="D42" s="122"/>
      <c r="E42" s="122"/>
      <c r="F42" s="122"/>
      <c r="G42" s="122"/>
      <c r="H42" s="107"/>
      <c r="I42" s="89"/>
      <c r="J42" s="89"/>
      <c r="K42" s="253"/>
      <c r="L42" s="253"/>
      <c r="M42" s="123">
        <f>ROUNDDOWN(IF(AND(I42="",J42=""),H42,H42*I42*J42),0)</f>
        <v>0</v>
      </c>
    </row>
    <row r="43" spans="1:14" ht="15.95" customHeight="1">
      <c r="A43" s="135">
        <v>2</v>
      </c>
      <c r="B43" s="121"/>
      <c r="C43" s="253"/>
      <c r="D43" s="122"/>
      <c r="E43" s="122"/>
      <c r="F43" s="122"/>
      <c r="G43" s="122"/>
      <c r="H43" s="100"/>
      <c r="I43" s="66"/>
      <c r="J43" s="66"/>
      <c r="K43" s="253"/>
      <c r="L43" s="253"/>
      <c r="M43" s="123">
        <f>ROUNDDOWN(IF(AND(I43="",J43=""),H43,H43*I43*J43),0)</f>
        <v>0</v>
      </c>
    </row>
    <row r="44" spans="1:14" ht="15.95" customHeight="1">
      <c r="A44" s="135">
        <v>3</v>
      </c>
      <c r="B44" s="121"/>
      <c r="C44" s="253"/>
      <c r="D44" s="122"/>
      <c r="E44" s="122"/>
      <c r="F44" s="122"/>
      <c r="G44" s="122"/>
      <c r="H44" s="100"/>
      <c r="I44" s="66"/>
      <c r="J44" s="66"/>
      <c r="K44" s="253"/>
      <c r="L44" s="253"/>
      <c r="M44" s="123">
        <f>ROUNDDOWN(IF(AND(I44="",J44=""),H44,H44*I44*J44),0)</f>
        <v>0</v>
      </c>
    </row>
    <row r="45" spans="1:14" ht="15.95" customHeight="1">
      <c r="A45" s="135">
        <v>4</v>
      </c>
      <c r="B45" s="121"/>
      <c r="C45" s="253"/>
      <c r="D45" s="122"/>
      <c r="E45" s="122"/>
      <c r="F45" s="122"/>
      <c r="G45" s="122"/>
      <c r="H45" s="100"/>
      <c r="I45" s="66"/>
      <c r="J45" s="66"/>
      <c r="K45" s="253"/>
      <c r="L45" s="253"/>
      <c r="M45" s="123">
        <f>ROUNDDOWN(IF(AND(I45="",J45=""),H45,H45*I45*J45),0)</f>
        <v>0</v>
      </c>
    </row>
    <row r="46" spans="1:14" ht="15.95" customHeight="1">
      <c r="A46" s="135">
        <v>5</v>
      </c>
      <c r="B46" s="121"/>
      <c r="C46" s="253"/>
      <c r="D46" s="122"/>
      <c r="E46" s="122"/>
      <c r="F46" s="122"/>
      <c r="G46" s="122"/>
      <c r="H46" s="100"/>
      <c r="I46" s="66"/>
      <c r="J46" s="66"/>
      <c r="K46" s="253"/>
      <c r="L46" s="253"/>
      <c r="M46" s="123">
        <f>ROUNDDOWN(IF(AND(I46="",J46=""),H46,H46*I46*J46),0)</f>
        <v>0</v>
      </c>
    </row>
    <row r="47" spans="1:14" ht="15.95" customHeight="1">
      <c r="A47" s="135">
        <v>6</v>
      </c>
      <c r="B47" s="121"/>
      <c r="C47" s="253"/>
      <c r="D47" s="122"/>
      <c r="E47" s="122"/>
      <c r="F47" s="122"/>
      <c r="G47" s="122"/>
      <c r="H47" s="100"/>
      <c r="I47" s="66"/>
      <c r="J47" s="66"/>
      <c r="K47" s="253"/>
      <c r="L47" s="253"/>
      <c r="M47" s="123">
        <f t="shared" ref="M47:M56" si="2">ROUNDDOWN(IF(AND(I47="",J47=""),H47,H47*I47*J47),0)</f>
        <v>0</v>
      </c>
    </row>
    <row r="48" spans="1:14" ht="15.95" customHeight="1">
      <c r="A48" s="135">
        <v>7</v>
      </c>
      <c r="B48" s="121"/>
      <c r="C48" s="253"/>
      <c r="D48" s="122"/>
      <c r="E48" s="122"/>
      <c r="F48" s="122"/>
      <c r="G48" s="122"/>
      <c r="H48" s="100"/>
      <c r="I48" s="66"/>
      <c r="J48" s="66"/>
      <c r="K48" s="253"/>
      <c r="L48" s="253"/>
      <c r="M48" s="123">
        <f t="shared" si="2"/>
        <v>0</v>
      </c>
    </row>
    <row r="49" spans="1:13" ht="15.95" customHeight="1">
      <c r="A49" s="135">
        <v>8</v>
      </c>
      <c r="B49" s="121"/>
      <c r="C49" s="253"/>
      <c r="D49" s="122"/>
      <c r="E49" s="122"/>
      <c r="F49" s="122"/>
      <c r="G49" s="122"/>
      <c r="H49" s="100"/>
      <c r="I49" s="66"/>
      <c r="J49" s="66"/>
      <c r="K49" s="253"/>
      <c r="L49" s="253"/>
      <c r="M49" s="123">
        <f t="shared" si="2"/>
        <v>0</v>
      </c>
    </row>
    <row r="50" spans="1:13" ht="15.95" customHeight="1">
      <c r="A50" s="135">
        <v>9</v>
      </c>
      <c r="B50" s="121"/>
      <c r="C50" s="253"/>
      <c r="D50" s="122"/>
      <c r="E50" s="122"/>
      <c r="F50" s="122"/>
      <c r="G50" s="122"/>
      <c r="H50" s="100"/>
      <c r="I50" s="66"/>
      <c r="J50" s="66"/>
      <c r="K50" s="253"/>
      <c r="L50" s="253"/>
      <c r="M50" s="123">
        <f t="shared" si="2"/>
        <v>0</v>
      </c>
    </row>
    <row r="51" spans="1:13" ht="15.95" customHeight="1">
      <c r="A51" s="135">
        <v>10</v>
      </c>
      <c r="B51" s="121"/>
      <c r="C51" s="253"/>
      <c r="D51" s="122"/>
      <c r="E51" s="122"/>
      <c r="F51" s="122"/>
      <c r="G51" s="122"/>
      <c r="H51" s="100"/>
      <c r="I51" s="66"/>
      <c r="J51" s="66"/>
      <c r="K51" s="253"/>
      <c r="L51" s="253"/>
      <c r="M51" s="123">
        <f t="shared" si="2"/>
        <v>0</v>
      </c>
    </row>
    <row r="52" spans="1:13" ht="15.95" customHeight="1">
      <c r="A52" s="135">
        <v>11</v>
      </c>
      <c r="B52" s="121"/>
      <c r="C52" s="253"/>
      <c r="D52" s="122"/>
      <c r="E52" s="122"/>
      <c r="F52" s="122"/>
      <c r="G52" s="122"/>
      <c r="H52" s="100"/>
      <c r="I52" s="66"/>
      <c r="J52" s="66"/>
      <c r="K52" s="253"/>
      <c r="L52" s="253"/>
      <c r="M52" s="123">
        <f t="shared" si="2"/>
        <v>0</v>
      </c>
    </row>
    <row r="53" spans="1:13" ht="15.95" customHeight="1">
      <c r="A53" s="135">
        <v>12</v>
      </c>
      <c r="B53" s="121"/>
      <c r="C53" s="253"/>
      <c r="D53" s="122"/>
      <c r="E53" s="122"/>
      <c r="F53" s="122"/>
      <c r="G53" s="122"/>
      <c r="H53" s="100"/>
      <c r="I53" s="66"/>
      <c r="J53" s="66"/>
      <c r="K53" s="253"/>
      <c r="L53" s="253"/>
      <c r="M53" s="123">
        <f t="shared" si="2"/>
        <v>0</v>
      </c>
    </row>
    <row r="54" spans="1:13" ht="15.95" customHeight="1">
      <c r="A54" s="135">
        <v>13</v>
      </c>
      <c r="B54" s="121"/>
      <c r="C54" s="253"/>
      <c r="D54" s="122"/>
      <c r="E54" s="122"/>
      <c r="F54" s="122"/>
      <c r="G54" s="122"/>
      <c r="H54" s="100"/>
      <c r="I54" s="66"/>
      <c r="J54" s="66"/>
      <c r="K54" s="253"/>
      <c r="L54" s="253"/>
      <c r="M54" s="123">
        <f t="shared" si="2"/>
        <v>0</v>
      </c>
    </row>
    <row r="55" spans="1:13" ht="15.95" customHeight="1">
      <c r="A55" s="135">
        <v>14</v>
      </c>
      <c r="B55" s="121"/>
      <c r="C55" s="253"/>
      <c r="D55" s="122"/>
      <c r="E55" s="122"/>
      <c r="F55" s="122"/>
      <c r="G55" s="122"/>
      <c r="H55" s="100"/>
      <c r="I55" s="66"/>
      <c r="J55" s="66"/>
      <c r="K55" s="253"/>
      <c r="L55" s="253"/>
      <c r="M55" s="123">
        <f t="shared" si="2"/>
        <v>0</v>
      </c>
    </row>
    <row r="56" spans="1:13" ht="15.95" customHeight="1">
      <c r="A56" s="135">
        <v>15</v>
      </c>
      <c r="B56" s="121"/>
      <c r="C56" s="253"/>
      <c r="D56" s="122"/>
      <c r="E56" s="122"/>
      <c r="F56" s="122"/>
      <c r="G56" s="122"/>
      <c r="H56" s="100"/>
      <c r="I56" s="66"/>
      <c r="J56" s="66"/>
      <c r="K56" s="253"/>
      <c r="L56" s="253"/>
      <c r="M56" s="123">
        <f t="shared" si="2"/>
        <v>0</v>
      </c>
    </row>
    <row r="57" spans="1:13" ht="18" customHeight="1">
      <c r="A57" s="24"/>
      <c r="B57" s="111"/>
      <c r="C57" s="111"/>
      <c r="D57" s="111"/>
      <c r="E57" s="111"/>
      <c r="F57" s="111"/>
      <c r="G57" s="111"/>
      <c r="H57" s="111"/>
      <c r="I57" s="111"/>
      <c r="J57" s="111"/>
      <c r="K57" s="111"/>
      <c r="L57" s="111" t="s">
        <v>1082</v>
      </c>
      <c r="M57" s="123">
        <f>SUM(M42:M56)</f>
        <v>0</v>
      </c>
    </row>
    <row r="58" spans="1:13" ht="18" customHeight="1">
      <c r="A58" s="24"/>
      <c r="B58" s="120" t="s">
        <v>623</v>
      </c>
      <c r="C58" s="24"/>
      <c r="D58" s="24"/>
      <c r="E58" s="24"/>
      <c r="F58" s="24"/>
      <c r="G58" s="24"/>
      <c r="H58" s="24"/>
      <c r="I58" s="24"/>
      <c r="J58" s="24"/>
      <c r="K58" s="24"/>
      <c r="L58" s="24"/>
      <c r="M58" s="24"/>
    </row>
    <row r="59" spans="1:13" ht="18" customHeight="1"/>
    <row r="60" spans="1:13" ht="18" customHeight="1"/>
    <row r="61" spans="1:13" ht="18" customHeight="1"/>
    <row r="62" spans="1:13" ht="18" customHeight="1"/>
    <row r="63" spans="1:13" ht="18" customHeight="1"/>
  </sheetData>
  <sheetProtection password="EADB" sheet="1" selectLockedCells="1"/>
  <mergeCells count="41">
    <mergeCell ref="B3:C3"/>
    <mergeCell ref="D3:E3"/>
    <mergeCell ref="B4:C4"/>
    <mergeCell ref="D4:E4"/>
    <mergeCell ref="B5:C5"/>
    <mergeCell ref="D5:E5"/>
    <mergeCell ref="M14:M15"/>
    <mergeCell ref="B6:C6"/>
    <mergeCell ref="D6:E6"/>
    <mergeCell ref="B7:C7"/>
    <mergeCell ref="D7:E7"/>
    <mergeCell ref="B14:B15"/>
    <mergeCell ref="C14:C15"/>
    <mergeCell ref="D14:E14"/>
    <mergeCell ref="F14:G14"/>
    <mergeCell ref="J14:J15"/>
    <mergeCell ref="H14:H15"/>
    <mergeCell ref="K14:L14"/>
    <mergeCell ref="B9:C9"/>
    <mergeCell ref="I14:I15"/>
    <mergeCell ref="K40:L40"/>
    <mergeCell ref="M40:M41"/>
    <mergeCell ref="H21:H22"/>
    <mergeCell ref="K21:L21"/>
    <mergeCell ref="M21:M22"/>
    <mergeCell ref="J40:J41"/>
    <mergeCell ref="H40:H41"/>
    <mergeCell ref="J21:J22"/>
    <mergeCell ref="I21:I22"/>
    <mergeCell ref="I40:I41"/>
    <mergeCell ref="A40:A41"/>
    <mergeCell ref="A21:A22"/>
    <mergeCell ref="A14:A15"/>
    <mergeCell ref="B21:B22"/>
    <mergeCell ref="C21:C22"/>
    <mergeCell ref="D21:E21"/>
    <mergeCell ref="F21:G21"/>
    <mergeCell ref="B40:B41"/>
    <mergeCell ref="C40:C41"/>
    <mergeCell ref="D40:E40"/>
    <mergeCell ref="F40:G40"/>
  </mergeCells>
  <phoneticPr fontId="4"/>
  <conditionalFormatting sqref="J43:L56 J16:L18 B43:H56 B24:H37 B17:H18 H16 J24:L37">
    <cfRule type="expression" dxfId="211" priority="71">
      <formula>B16&lt;&gt;""</formula>
    </cfRule>
  </conditionalFormatting>
  <conditionalFormatting sqref="D17:D18 D24:D37 D43:D56">
    <cfRule type="expression" dxfId="210" priority="70">
      <formula>AND($D$7&lt;&gt;"",$D17&lt;&gt;"",($D17-$D$7)&lt;0)</formula>
    </cfRule>
  </conditionalFormatting>
  <conditionalFormatting sqref="F17:F18 F24:F37 F43:F56">
    <cfRule type="expression" dxfId="209" priority="69">
      <formula>AND($D$7&lt;&gt;"",$F17&lt;&gt;"",($F17-$D$7)&lt;0)</formula>
    </cfRule>
  </conditionalFormatting>
  <conditionalFormatting sqref="G17:G18 G24:G37 G43:G56">
    <cfRule type="expression" dxfId="208" priority="68">
      <formula>AND($D$7&lt;&gt;"",$G17&lt;&gt;"",($G17-$D$7)&lt;0)</formula>
    </cfRule>
  </conditionalFormatting>
  <conditionalFormatting sqref="F17:G18 F24:G37 F43:G56">
    <cfRule type="expression" dxfId="207" priority="65">
      <formula>AND($F17&lt;&gt;"",$G17&lt;&gt;"",($G17-$F17)&lt;0)</formula>
    </cfRule>
  </conditionalFormatting>
  <conditionalFormatting sqref="I43:I56 I24:I37 I16:I18">
    <cfRule type="expression" dxfId="206" priority="64">
      <formula>I16&lt;&gt;""</formula>
    </cfRule>
  </conditionalFormatting>
  <conditionalFormatting sqref="E17:E18 E24:E37 E43:E56">
    <cfRule type="expression" dxfId="205" priority="132">
      <formula>AND($D$7&lt;&gt;"",$E17&lt;&gt;"",($E17-$D$7)&lt;0)</formula>
    </cfRule>
  </conditionalFormatting>
  <conditionalFormatting sqref="D17:E18 D24:E37 D43:E56">
    <cfRule type="expression" dxfId="204" priority="141">
      <formula>AND($D17&lt;&gt;"",$E17&lt;&gt;"",($E17-$D17)&lt;0)</formula>
    </cfRule>
  </conditionalFormatting>
  <conditionalFormatting sqref="E9">
    <cfRule type="expression" dxfId="203" priority="58">
      <formula>E9&lt;&gt;""</formula>
    </cfRule>
  </conditionalFormatting>
  <conditionalFormatting sqref="D8">
    <cfRule type="expression" dxfId="202" priority="60">
      <formula>D8&lt;&gt;""</formula>
    </cfRule>
  </conditionalFormatting>
  <conditionalFormatting sqref="D9">
    <cfRule type="expression" dxfId="201" priority="59">
      <formula>D9&lt;&gt;""</formula>
    </cfRule>
  </conditionalFormatting>
  <conditionalFormatting sqref="D16:F16">
    <cfRule type="expression" dxfId="200" priority="57">
      <formula>D16&lt;&gt;""</formula>
    </cfRule>
  </conditionalFormatting>
  <conditionalFormatting sqref="D16">
    <cfRule type="expression" dxfId="199" priority="56">
      <formula>AND($D$7&lt;&gt;"",$D16&lt;&gt;"",($D16-$D$7)&lt;0)</formula>
    </cfRule>
  </conditionalFormatting>
  <conditionalFormatting sqref="E16">
    <cfRule type="expression" dxfId="198" priority="55">
      <formula>AND($D$7&lt;&gt;"",$E16&lt;&gt;"",($E16-$D$7)&lt;0)</formula>
    </cfRule>
  </conditionalFormatting>
  <conditionalFormatting sqref="F16">
    <cfRule type="expression" dxfId="197" priority="54">
      <formula>AND($D$7&lt;&gt;"",$F16&lt;&gt;"",($F16-$D$7)&lt;0)</formula>
    </cfRule>
  </conditionalFormatting>
  <conditionalFormatting sqref="D16:E16">
    <cfRule type="expression" dxfId="196" priority="52">
      <formula>AND($D16&lt;&gt;"",$E16&lt;&gt;"",($E16-$D16)&lt;0)</formula>
    </cfRule>
  </conditionalFormatting>
  <conditionalFormatting sqref="F16">
    <cfRule type="expression" dxfId="195" priority="51">
      <formula>AND($F16&lt;&gt;"",$G16&lt;&gt;"",($G16-$F16)&lt;0)</formula>
    </cfRule>
  </conditionalFormatting>
  <conditionalFormatting sqref="G16">
    <cfRule type="expression" dxfId="194" priority="39">
      <formula>G16&lt;&gt;""</formula>
    </cfRule>
  </conditionalFormatting>
  <conditionalFormatting sqref="G16">
    <cfRule type="expression" dxfId="193" priority="38">
      <formula>AND($D$7&lt;&gt;"",$G16&lt;&gt;"",($G16-$D$7)&lt;0)</formula>
    </cfRule>
  </conditionalFormatting>
  <conditionalFormatting sqref="G16">
    <cfRule type="expression" dxfId="192" priority="37">
      <formula>AND($F16&lt;&gt;"",$G16&lt;&gt;"",($G16-$F16)&lt;0)</formula>
    </cfRule>
  </conditionalFormatting>
  <conditionalFormatting sqref="J23 H23 L23">
    <cfRule type="expression" dxfId="191" priority="36">
      <formula>H23&lt;&gt;""</formula>
    </cfRule>
  </conditionalFormatting>
  <conditionalFormatting sqref="I23">
    <cfRule type="expression" dxfId="190" priority="35">
      <formula>I23&lt;&gt;""</formula>
    </cfRule>
  </conditionalFormatting>
  <conditionalFormatting sqref="D23:F23">
    <cfRule type="expression" dxfId="189" priority="26">
      <formula>D23&lt;&gt;""</formula>
    </cfRule>
  </conditionalFormatting>
  <conditionalFormatting sqref="D23">
    <cfRule type="expression" dxfId="188" priority="25">
      <formula>AND($D$7&lt;&gt;"",$D23&lt;&gt;"",($D23-$D$7)&lt;0)</formula>
    </cfRule>
  </conditionalFormatting>
  <conditionalFormatting sqref="E23">
    <cfRule type="expression" dxfId="187" priority="24">
      <formula>AND($D$7&lt;&gt;"",$E23&lt;&gt;"",($E23-$D$7)&lt;0)</formula>
    </cfRule>
  </conditionalFormatting>
  <conditionalFormatting sqref="F23">
    <cfRule type="expression" dxfId="186" priority="23">
      <formula>AND($D$7&lt;&gt;"",$F23&lt;&gt;"",($F23-$D$7)&lt;0)</formula>
    </cfRule>
  </conditionalFormatting>
  <conditionalFormatting sqref="D23:E23">
    <cfRule type="expression" dxfId="185" priority="22">
      <formula>AND($D23&lt;&gt;"",$E23&lt;&gt;"",($E23-$D23)&lt;0)</formula>
    </cfRule>
  </conditionalFormatting>
  <conditionalFormatting sqref="F23">
    <cfRule type="expression" dxfId="184" priority="21">
      <formula>AND($F23&lt;&gt;"",$G23&lt;&gt;"",($G23-$F23)&lt;0)</formula>
    </cfRule>
  </conditionalFormatting>
  <conditionalFormatting sqref="G23">
    <cfRule type="expression" dxfId="183" priority="20">
      <formula>G23&lt;&gt;""</formula>
    </cfRule>
  </conditionalFormatting>
  <conditionalFormatting sqref="G23">
    <cfRule type="expression" dxfId="182" priority="19">
      <formula>AND($D$7&lt;&gt;"",$G23&lt;&gt;"",($G23-$D$7)&lt;0)</formula>
    </cfRule>
  </conditionalFormatting>
  <conditionalFormatting sqref="G23">
    <cfRule type="expression" dxfId="181" priority="18">
      <formula>AND($F23&lt;&gt;"",$G23&lt;&gt;"",($G23-$F23)&lt;0)</formula>
    </cfRule>
  </conditionalFormatting>
  <conditionalFormatting sqref="K23">
    <cfRule type="expression" dxfId="180" priority="17">
      <formula>K23&lt;&gt;""</formula>
    </cfRule>
  </conditionalFormatting>
  <conditionalFormatting sqref="B16:C16">
    <cfRule type="expression" dxfId="179" priority="15">
      <formula>B16&lt;&gt;""</formula>
    </cfRule>
  </conditionalFormatting>
  <conditionalFormatting sqref="B23:C23">
    <cfRule type="expression" dxfId="178" priority="14">
      <formula>B23&lt;&gt;""</formula>
    </cfRule>
  </conditionalFormatting>
  <conditionalFormatting sqref="J42 H42 L42">
    <cfRule type="expression" dxfId="177" priority="13">
      <formula>H42&lt;&gt;""</formula>
    </cfRule>
  </conditionalFormatting>
  <conditionalFormatting sqref="I42">
    <cfRule type="expression" dxfId="176" priority="12">
      <formula>I42&lt;&gt;""</formula>
    </cfRule>
  </conditionalFormatting>
  <conditionalFormatting sqref="D42:F42">
    <cfRule type="expression" dxfId="175" priority="11">
      <formula>D42&lt;&gt;""</formula>
    </cfRule>
  </conditionalFormatting>
  <conditionalFormatting sqref="D42">
    <cfRule type="expression" dxfId="174" priority="10">
      <formula>AND($D$7&lt;&gt;"",$D42&lt;&gt;"",($D42-$D$7)&lt;0)</formula>
    </cfRule>
  </conditionalFormatting>
  <conditionalFormatting sqref="E42">
    <cfRule type="expression" dxfId="173" priority="9">
      <formula>AND($D$7&lt;&gt;"",$E42&lt;&gt;"",($E42-$D$7)&lt;0)</formula>
    </cfRule>
  </conditionalFormatting>
  <conditionalFormatting sqref="F42">
    <cfRule type="expression" dxfId="172" priority="8">
      <formula>AND($D$7&lt;&gt;"",$F42&lt;&gt;"",($F42-$D$7)&lt;0)</formula>
    </cfRule>
  </conditionalFormatting>
  <conditionalFormatting sqref="D42:E42">
    <cfRule type="expression" dxfId="171" priority="7">
      <formula>AND($D42&lt;&gt;"",$E42&lt;&gt;"",($E42-$D42)&lt;0)</formula>
    </cfRule>
  </conditionalFormatting>
  <conditionalFormatting sqref="F42">
    <cfRule type="expression" dxfId="170" priority="6">
      <formula>AND($F42&lt;&gt;"",$G42&lt;&gt;"",($G42-$F42)&lt;0)</formula>
    </cfRule>
  </conditionalFormatting>
  <conditionalFormatting sqref="G42">
    <cfRule type="expression" dxfId="169" priority="5">
      <formula>G42&lt;&gt;""</formula>
    </cfRule>
  </conditionalFormatting>
  <conditionalFormatting sqref="G42">
    <cfRule type="expression" dxfId="168" priority="4">
      <formula>AND($D$7&lt;&gt;"",$G42&lt;&gt;"",($G42-$D$7)&lt;0)</formula>
    </cfRule>
  </conditionalFormatting>
  <conditionalFormatting sqref="G42">
    <cfRule type="expression" dxfId="167" priority="3">
      <formula>AND($F42&lt;&gt;"",$G42&lt;&gt;"",($G42-$F42)&lt;0)</formula>
    </cfRule>
  </conditionalFormatting>
  <conditionalFormatting sqref="K42">
    <cfRule type="expression" dxfId="166" priority="2">
      <formula>K42&lt;&gt;""</formula>
    </cfRule>
  </conditionalFormatting>
  <conditionalFormatting sqref="B42:C42">
    <cfRule type="expression" dxfId="165" priority="1">
      <formula>B42&lt;&gt;""</formula>
    </cfRule>
  </conditionalFormatting>
  <dataValidations count="2">
    <dataValidation type="whole" operator="greaterThanOrEqual" allowBlank="1" showInputMessage="1" showErrorMessage="1" error="小数点以下の数値が出ない様に入力して下さい。" sqref="H16:H18 H24:H37 H43:H56">
      <formula1>0</formula1>
    </dataValidation>
    <dataValidation type="date" operator="greaterThanOrEqual" allowBlank="1" showInputMessage="1" showErrorMessage="1" error="日付を入力して下さい。_x000a_&quot;2023/1/1&quot;の様にご入力下さい。" sqref="D23:G37 D16:G18 D42:G56">
      <formula1>1</formula1>
    </dataValidation>
  </dataValidations>
  <pageMargins left="0.70866141732283472" right="0.70866141732283472" top="0.74803149606299213" bottom="0.74803149606299213" header="0.31496062992125984" footer="0.31496062992125984"/>
  <pageSetup paperSize="8" scale="75" orientation="landscape" r:id="rId1"/>
  <headerFooter>
    <oddHeader>&amp;F</oddHeader>
  </headerFooter>
  <rowBreaks count="1" manualBreakCount="1">
    <brk id="58" max="15"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2"/>
  <sheetViews>
    <sheetView view="pageBreakPreview" zoomScale="85" zoomScaleNormal="85" zoomScaleSheetLayoutView="85" workbookViewId="0">
      <selection activeCell="B16" sqref="B16"/>
    </sheetView>
  </sheetViews>
  <sheetFormatPr defaultColWidth="9" defaultRowHeight="15" customHeight="1"/>
  <cols>
    <col min="1" max="1" width="3.75" style="33" bestFit="1" customWidth="1"/>
    <col min="2" max="2" width="29.625" style="33" customWidth="1"/>
    <col min="3" max="7" width="20.625" style="33" customWidth="1"/>
    <col min="8" max="8" width="25.5" style="33" customWidth="1"/>
    <col min="9" max="10" width="20.625" style="33" customWidth="1"/>
    <col min="11" max="11" width="18.125" style="33" customWidth="1"/>
    <col min="12" max="12" width="10.5" style="33" customWidth="1"/>
    <col min="13" max="13" width="25.5" style="33" customWidth="1"/>
    <col min="14" max="14" width="2.125" style="33" customWidth="1"/>
    <col min="15" max="16" width="21" style="33" bestFit="1" customWidth="1"/>
    <col min="17" max="18" width="16.625" style="33" customWidth="1"/>
    <col min="19" max="19" width="10.625" style="33" customWidth="1"/>
    <col min="20" max="16384" width="9" style="33"/>
  </cols>
  <sheetData>
    <row r="1" spans="1:14" ht="23.25" customHeight="1">
      <c r="B1" s="34" t="s">
        <v>1104</v>
      </c>
      <c r="M1" s="274"/>
    </row>
    <row r="2" spans="1:14" ht="18" customHeight="1">
      <c r="B2" s="13"/>
      <c r="C2" s="34"/>
    </row>
    <row r="3" spans="1:14" ht="18" customHeight="1" thickBot="1">
      <c r="B3" s="394" t="s">
        <v>16</v>
      </c>
      <c r="C3" s="394"/>
      <c r="D3" s="448">
        <f>シート①!D3</f>
        <v>0</v>
      </c>
      <c r="E3" s="448"/>
      <c r="F3" s="275"/>
      <c r="M3" s="79" t="s">
        <v>184</v>
      </c>
    </row>
    <row r="4" spans="1:14" ht="18" customHeight="1" thickBot="1">
      <c r="B4" s="447" t="s">
        <v>15</v>
      </c>
      <c r="C4" s="447"/>
      <c r="D4" s="448">
        <f>シート①!D4</f>
        <v>0</v>
      </c>
      <c r="E4" s="448"/>
      <c r="F4" s="271"/>
      <c r="M4" s="267"/>
    </row>
    <row r="5" spans="1:14" ht="18" customHeight="1">
      <c r="B5" s="447" t="s">
        <v>173</v>
      </c>
      <c r="C5" s="447"/>
      <c r="D5" s="448">
        <f>シート①!D5</f>
        <v>0</v>
      </c>
      <c r="E5" s="448"/>
      <c r="F5" s="271"/>
    </row>
    <row r="6" spans="1:14" ht="18" customHeight="1">
      <c r="B6" s="447" t="s">
        <v>175</v>
      </c>
      <c r="C6" s="447"/>
      <c r="D6" s="448">
        <f>シート①!D6</f>
        <v>0</v>
      </c>
      <c r="E6" s="448"/>
      <c r="F6" s="271"/>
    </row>
    <row r="7" spans="1:14" ht="18" customHeight="1">
      <c r="B7" s="447" t="s">
        <v>622</v>
      </c>
      <c r="C7" s="447"/>
      <c r="D7" s="440">
        <f>シート①!D7</f>
        <v>0</v>
      </c>
      <c r="E7" s="440"/>
      <c r="F7" s="271"/>
    </row>
    <row r="8" spans="1:14" ht="15" customHeight="1">
      <c r="B8" s="441" t="s">
        <v>1046</v>
      </c>
      <c r="C8" s="443"/>
      <c r="D8" s="292" t="s">
        <v>3</v>
      </c>
      <c r="E8" s="297" t="s">
        <v>2</v>
      </c>
      <c r="F8" s="271"/>
    </row>
    <row r="9" spans="1:14" ht="18" customHeight="1">
      <c r="B9" s="444"/>
      <c r="C9" s="446"/>
      <c r="D9" s="298">
        <f>シート①!D9</f>
        <v>0</v>
      </c>
      <c r="E9" s="298">
        <f>シート①!E9</f>
        <v>0</v>
      </c>
      <c r="F9" s="271"/>
    </row>
    <row r="10" spans="1:14" ht="15" customHeight="1">
      <c r="B10" s="47"/>
      <c r="C10" s="47"/>
      <c r="D10" s="47"/>
      <c r="E10" s="47"/>
      <c r="F10" s="47"/>
    </row>
    <row r="11" spans="1:14" ht="18" customHeight="1">
      <c r="B11" s="13" t="s">
        <v>582</v>
      </c>
    </row>
    <row r="12" spans="1:14" ht="12.75" customHeight="1">
      <c r="B12" s="136"/>
    </row>
    <row r="13" spans="1:14" ht="18" customHeight="1">
      <c r="B13" s="13" t="s">
        <v>1061</v>
      </c>
      <c r="F13" s="24"/>
      <c r="G13" s="24"/>
      <c r="H13" s="24"/>
      <c r="I13" s="24"/>
      <c r="J13" s="24"/>
      <c r="K13" s="24"/>
      <c r="L13" s="24"/>
      <c r="M13" s="24"/>
      <c r="N13" s="24"/>
    </row>
    <row r="14" spans="1:14" ht="33" customHeight="1">
      <c r="A14" s="135"/>
      <c r="B14" s="485" t="s">
        <v>561</v>
      </c>
      <c r="C14" s="486"/>
      <c r="D14" s="486"/>
      <c r="E14" s="487"/>
      <c r="F14" s="493" t="s">
        <v>562</v>
      </c>
      <c r="G14" s="493"/>
      <c r="H14" s="263" t="s">
        <v>563</v>
      </c>
      <c r="I14" s="480" t="s">
        <v>1067</v>
      </c>
      <c r="J14" s="480" t="s">
        <v>1048</v>
      </c>
      <c r="K14" s="491" t="s">
        <v>564</v>
      </c>
      <c r="L14" s="492"/>
      <c r="M14" s="483" t="s">
        <v>1078</v>
      </c>
    </row>
    <row r="15" spans="1:14" ht="18" customHeight="1">
      <c r="A15" s="135"/>
      <c r="B15" s="263" t="s">
        <v>565</v>
      </c>
      <c r="C15" s="263" t="s">
        <v>566</v>
      </c>
      <c r="D15" s="263" t="s">
        <v>162</v>
      </c>
      <c r="E15" s="263" t="s">
        <v>163</v>
      </c>
      <c r="F15" s="263" t="s">
        <v>3</v>
      </c>
      <c r="G15" s="263" t="s">
        <v>2</v>
      </c>
      <c r="H15" s="258" t="s">
        <v>1077</v>
      </c>
      <c r="I15" s="480"/>
      <c r="J15" s="490"/>
      <c r="K15" s="109"/>
      <c r="L15" s="109" t="s">
        <v>4</v>
      </c>
      <c r="M15" s="484"/>
    </row>
    <row r="16" spans="1:14" ht="15.95" customHeight="1">
      <c r="A16" s="135">
        <v>1</v>
      </c>
      <c r="B16" s="253"/>
      <c r="C16" s="253"/>
      <c r="D16" s="253"/>
      <c r="E16" s="253"/>
      <c r="F16" s="254"/>
      <c r="G16" s="254"/>
      <c r="H16" s="107"/>
      <c r="I16" s="89"/>
      <c r="J16" s="89"/>
      <c r="K16" s="253"/>
      <c r="L16" s="253"/>
      <c r="M16" s="110">
        <f>ROUNDDOWN(IF(AND(I16="",J16=""),H16,H16*I16*J16),0)</f>
        <v>0</v>
      </c>
    </row>
    <row r="17" spans="1:13" ht="15.95" customHeight="1">
      <c r="A17" s="135">
        <v>2</v>
      </c>
      <c r="B17" s="253"/>
      <c r="C17" s="253"/>
      <c r="D17" s="253"/>
      <c r="E17" s="253"/>
      <c r="F17" s="254"/>
      <c r="G17" s="254"/>
      <c r="H17" s="107"/>
      <c r="I17" s="89"/>
      <c r="J17" s="89"/>
      <c r="K17" s="253"/>
      <c r="L17" s="253"/>
      <c r="M17" s="110">
        <f t="shared" ref="M17:M18" si="0">ROUNDDOWN(IF(AND(I17="",J17=""),H17,H17*I17*J17),0)</f>
        <v>0</v>
      </c>
    </row>
    <row r="18" spans="1:13" ht="15.95" customHeight="1">
      <c r="A18" s="135">
        <v>3</v>
      </c>
      <c r="B18" s="253"/>
      <c r="C18" s="253"/>
      <c r="D18" s="253"/>
      <c r="E18" s="253"/>
      <c r="F18" s="254"/>
      <c r="G18" s="254"/>
      <c r="H18" s="107"/>
      <c r="I18" s="89"/>
      <c r="J18" s="89"/>
      <c r="K18" s="253"/>
      <c r="L18" s="253"/>
      <c r="M18" s="110">
        <f t="shared" si="0"/>
        <v>0</v>
      </c>
    </row>
    <row r="19" spans="1:13" ht="15.95" customHeight="1">
      <c r="A19" s="24"/>
      <c r="B19" s="111"/>
      <c r="C19" s="111"/>
      <c r="D19" s="111"/>
      <c r="E19" s="111"/>
      <c r="F19" s="111"/>
      <c r="G19" s="111"/>
      <c r="H19" s="112"/>
      <c r="I19" s="111"/>
      <c r="J19" s="111"/>
      <c r="K19" s="111"/>
      <c r="L19" s="261" t="s">
        <v>17</v>
      </c>
      <c r="M19" s="110">
        <f>SUM(M16:M18)</f>
        <v>0</v>
      </c>
    </row>
    <row r="20" spans="1:13" ht="15.95" customHeight="1">
      <c r="A20" s="24"/>
      <c r="B20" s="113"/>
      <c r="C20" s="113"/>
      <c r="D20" s="113"/>
      <c r="E20" s="113"/>
      <c r="F20" s="113"/>
      <c r="G20" s="113"/>
      <c r="H20" s="114"/>
      <c r="I20" s="113"/>
      <c r="J20" s="113"/>
      <c r="K20" s="481" t="s">
        <v>567</v>
      </c>
      <c r="L20" s="482"/>
      <c r="M20" s="110">
        <f>M19+シート⑤!M19</f>
        <v>0</v>
      </c>
    </row>
    <row r="21" spans="1:13" ht="18" customHeight="1">
      <c r="B21" s="13" t="s">
        <v>1062</v>
      </c>
      <c r="F21" s="24"/>
      <c r="G21" s="24"/>
      <c r="H21" s="24"/>
      <c r="I21" s="24"/>
      <c r="J21" s="24"/>
      <c r="K21" s="115"/>
      <c r="L21" s="24"/>
      <c r="M21" s="24"/>
    </row>
    <row r="22" spans="1:13" ht="31.5" customHeight="1">
      <c r="A22" s="135"/>
      <c r="B22" s="485" t="s">
        <v>561</v>
      </c>
      <c r="C22" s="486"/>
      <c r="D22" s="486"/>
      <c r="E22" s="487"/>
      <c r="F22" s="488" t="s">
        <v>562</v>
      </c>
      <c r="G22" s="489"/>
      <c r="H22" s="116" t="s">
        <v>563</v>
      </c>
      <c r="I22" s="480" t="s">
        <v>1067</v>
      </c>
      <c r="J22" s="480" t="s">
        <v>1048</v>
      </c>
      <c r="K22" s="491" t="s">
        <v>564</v>
      </c>
      <c r="L22" s="492"/>
      <c r="M22" s="483" t="s">
        <v>1078</v>
      </c>
    </row>
    <row r="23" spans="1:13" ht="18" customHeight="1">
      <c r="A23" s="135"/>
      <c r="B23" s="263" t="s">
        <v>565</v>
      </c>
      <c r="C23" s="263" t="s">
        <v>566</v>
      </c>
      <c r="D23" s="263" t="s">
        <v>162</v>
      </c>
      <c r="E23" s="263" t="s">
        <v>163</v>
      </c>
      <c r="F23" s="263" t="s">
        <v>3</v>
      </c>
      <c r="G23" s="263" t="s">
        <v>2</v>
      </c>
      <c r="H23" s="258" t="s">
        <v>1077</v>
      </c>
      <c r="I23" s="480"/>
      <c r="J23" s="490"/>
      <c r="K23" s="109"/>
      <c r="L23" s="109" t="s">
        <v>4</v>
      </c>
      <c r="M23" s="484"/>
    </row>
    <row r="24" spans="1:13" ht="15.95" customHeight="1">
      <c r="A24" s="135">
        <v>1</v>
      </c>
      <c r="B24" s="253"/>
      <c r="C24" s="253"/>
      <c r="D24" s="253"/>
      <c r="E24" s="253"/>
      <c r="F24" s="254"/>
      <c r="G24" s="254"/>
      <c r="H24" s="107"/>
      <c r="I24" s="89"/>
      <c r="J24" s="89"/>
      <c r="K24" s="253"/>
      <c r="L24" s="253"/>
      <c r="M24" s="118">
        <f t="shared" ref="M24:M38" si="1">ROUNDDOWN(IF(AND(I24="",J24=""),H24,H24*I24*J24),0)</f>
        <v>0</v>
      </c>
    </row>
    <row r="25" spans="1:13" ht="15.95" customHeight="1">
      <c r="A25" s="135">
        <v>2</v>
      </c>
      <c r="B25" s="253"/>
      <c r="C25" s="253"/>
      <c r="D25" s="253"/>
      <c r="E25" s="253"/>
      <c r="F25" s="254"/>
      <c r="G25" s="254"/>
      <c r="H25" s="107"/>
      <c r="I25" s="89"/>
      <c r="J25" s="89"/>
      <c r="K25" s="253"/>
      <c r="L25" s="253"/>
      <c r="M25" s="118">
        <f t="shared" si="1"/>
        <v>0</v>
      </c>
    </row>
    <row r="26" spans="1:13" ht="15.95" customHeight="1">
      <c r="A26" s="135">
        <v>3</v>
      </c>
      <c r="B26" s="253"/>
      <c r="C26" s="253"/>
      <c r="D26" s="253"/>
      <c r="E26" s="253"/>
      <c r="F26" s="254"/>
      <c r="G26" s="254"/>
      <c r="H26" s="107"/>
      <c r="I26" s="89"/>
      <c r="J26" s="89"/>
      <c r="K26" s="253"/>
      <c r="L26" s="253"/>
      <c r="M26" s="119">
        <f t="shared" si="1"/>
        <v>0</v>
      </c>
    </row>
    <row r="27" spans="1:13" ht="15.95" customHeight="1">
      <c r="A27" s="135">
        <v>4</v>
      </c>
      <c r="B27" s="253"/>
      <c r="C27" s="253"/>
      <c r="D27" s="253"/>
      <c r="E27" s="253"/>
      <c r="F27" s="254"/>
      <c r="G27" s="254"/>
      <c r="H27" s="107"/>
      <c r="I27" s="89"/>
      <c r="J27" s="89"/>
      <c r="K27" s="253"/>
      <c r="L27" s="253"/>
      <c r="M27" s="119">
        <f t="shared" si="1"/>
        <v>0</v>
      </c>
    </row>
    <row r="28" spans="1:13" ht="15.95" customHeight="1">
      <c r="A28" s="135">
        <v>5</v>
      </c>
      <c r="B28" s="253"/>
      <c r="C28" s="253"/>
      <c r="D28" s="253"/>
      <c r="E28" s="253"/>
      <c r="F28" s="254"/>
      <c r="G28" s="254"/>
      <c r="H28" s="107"/>
      <c r="I28" s="89"/>
      <c r="J28" s="89"/>
      <c r="K28" s="253"/>
      <c r="L28" s="253"/>
      <c r="M28" s="119">
        <f t="shared" si="1"/>
        <v>0</v>
      </c>
    </row>
    <row r="29" spans="1:13" ht="15.95" customHeight="1">
      <c r="A29" s="135">
        <v>6</v>
      </c>
      <c r="B29" s="253"/>
      <c r="C29" s="253"/>
      <c r="D29" s="253"/>
      <c r="E29" s="253"/>
      <c r="F29" s="254"/>
      <c r="G29" s="254"/>
      <c r="H29" s="107"/>
      <c r="I29" s="89"/>
      <c r="J29" s="89"/>
      <c r="K29" s="253"/>
      <c r="L29" s="253"/>
      <c r="M29" s="119">
        <f t="shared" si="1"/>
        <v>0</v>
      </c>
    </row>
    <row r="30" spans="1:13" ht="15.95" customHeight="1">
      <c r="A30" s="135">
        <v>7</v>
      </c>
      <c r="B30" s="253"/>
      <c r="C30" s="253"/>
      <c r="D30" s="253"/>
      <c r="E30" s="253"/>
      <c r="F30" s="254"/>
      <c r="G30" s="254"/>
      <c r="H30" s="107"/>
      <c r="I30" s="89"/>
      <c r="J30" s="89"/>
      <c r="K30" s="253"/>
      <c r="L30" s="253"/>
      <c r="M30" s="119">
        <f t="shared" si="1"/>
        <v>0</v>
      </c>
    </row>
    <row r="31" spans="1:13" ht="15.95" customHeight="1">
      <c r="A31" s="135">
        <v>8</v>
      </c>
      <c r="B31" s="253"/>
      <c r="C31" s="253"/>
      <c r="D31" s="253"/>
      <c r="E31" s="253"/>
      <c r="F31" s="254"/>
      <c r="G31" s="254"/>
      <c r="H31" s="107"/>
      <c r="I31" s="89"/>
      <c r="J31" s="89"/>
      <c r="K31" s="253"/>
      <c r="L31" s="253"/>
      <c r="M31" s="119">
        <f t="shared" si="1"/>
        <v>0</v>
      </c>
    </row>
    <row r="32" spans="1:13" ht="15.95" customHeight="1">
      <c r="A32" s="135">
        <v>9</v>
      </c>
      <c r="B32" s="253"/>
      <c r="C32" s="253"/>
      <c r="D32" s="253"/>
      <c r="E32" s="253"/>
      <c r="F32" s="254"/>
      <c r="G32" s="254"/>
      <c r="H32" s="107"/>
      <c r="I32" s="89"/>
      <c r="J32" s="89"/>
      <c r="K32" s="253"/>
      <c r="L32" s="253"/>
      <c r="M32" s="119">
        <f t="shared" si="1"/>
        <v>0</v>
      </c>
    </row>
    <row r="33" spans="1:13" ht="15.95" customHeight="1">
      <c r="A33" s="135">
        <v>10</v>
      </c>
      <c r="B33" s="253"/>
      <c r="C33" s="253"/>
      <c r="D33" s="253"/>
      <c r="E33" s="253"/>
      <c r="F33" s="254"/>
      <c r="G33" s="254"/>
      <c r="H33" s="107"/>
      <c r="I33" s="89"/>
      <c r="J33" s="89"/>
      <c r="K33" s="253"/>
      <c r="L33" s="253"/>
      <c r="M33" s="119">
        <f t="shared" si="1"/>
        <v>0</v>
      </c>
    </row>
    <row r="34" spans="1:13" ht="15.95" customHeight="1">
      <c r="A34" s="135">
        <v>11</v>
      </c>
      <c r="B34" s="253"/>
      <c r="C34" s="253"/>
      <c r="D34" s="253"/>
      <c r="E34" s="253"/>
      <c r="F34" s="254"/>
      <c r="G34" s="254"/>
      <c r="H34" s="107"/>
      <c r="I34" s="89"/>
      <c r="J34" s="89"/>
      <c r="K34" s="253"/>
      <c r="L34" s="253"/>
      <c r="M34" s="119">
        <f t="shared" si="1"/>
        <v>0</v>
      </c>
    </row>
    <row r="35" spans="1:13" ht="15.95" customHeight="1">
      <c r="A35" s="135">
        <v>12</v>
      </c>
      <c r="B35" s="253"/>
      <c r="C35" s="253"/>
      <c r="D35" s="253"/>
      <c r="E35" s="253"/>
      <c r="F35" s="254"/>
      <c r="G35" s="254"/>
      <c r="H35" s="107"/>
      <c r="I35" s="89"/>
      <c r="J35" s="89"/>
      <c r="K35" s="253"/>
      <c r="L35" s="253"/>
      <c r="M35" s="119">
        <f t="shared" si="1"/>
        <v>0</v>
      </c>
    </row>
    <row r="36" spans="1:13" ht="15.95" customHeight="1">
      <c r="A36" s="135">
        <v>13</v>
      </c>
      <c r="B36" s="253"/>
      <c r="C36" s="253"/>
      <c r="D36" s="253"/>
      <c r="E36" s="253"/>
      <c r="F36" s="254"/>
      <c r="G36" s="254"/>
      <c r="H36" s="107"/>
      <c r="I36" s="89"/>
      <c r="J36" s="89"/>
      <c r="K36" s="253"/>
      <c r="L36" s="253"/>
      <c r="M36" s="119">
        <f t="shared" si="1"/>
        <v>0</v>
      </c>
    </row>
    <row r="37" spans="1:13" ht="15.95" customHeight="1">
      <c r="A37" s="135">
        <v>14</v>
      </c>
      <c r="B37" s="253"/>
      <c r="C37" s="253"/>
      <c r="D37" s="253"/>
      <c r="E37" s="253"/>
      <c r="F37" s="254"/>
      <c r="G37" s="254"/>
      <c r="H37" s="107"/>
      <c r="I37" s="89"/>
      <c r="J37" s="89"/>
      <c r="K37" s="253"/>
      <c r="L37" s="253"/>
      <c r="M37" s="119">
        <f t="shared" si="1"/>
        <v>0</v>
      </c>
    </row>
    <row r="38" spans="1:13" ht="15.95" customHeight="1">
      <c r="A38" s="135">
        <v>15</v>
      </c>
      <c r="B38" s="253"/>
      <c r="C38" s="253"/>
      <c r="D38" s="253"/>
      <c r="E38" s="253"/>
      <c r="F38" s="254"/>
      <c r="G38" s="254"/>
      <c r="H38" s="107"/>
      <c r="I38" s="89"/>
      <c r="J38" s="89"/>
      <c r="K38" s="253"/>
      <c r="L38" s="253"/>
      <c r="M38" s="119">
        <f t="shared" si="1"/>
        <v>0</v>
      </c>
    </row>
    <row r="39" spans="1:13" ht="15.95" customHeight="1">
      <c r="A39" s="24"/>
      <c r="B39" s="113"/>
      <c r="C39" s="113"/>
      <c r="D39" s="113"/>
      <c r="E39" s="113"/>
      <c r="F39" s="113"/>
      <c r="G39" s="113"/>
      <c r="H39" s="113"/>
      <c r="I39" s="113"/>
      <c r="J39" s="113"/>
      <c r="K39" s="111"/>
      <c r="L39" s="261" t="s">
        <v>17</v>
      </c>
      <c r="M39" s="119">
        <f>SUM(M24:M38)</f>
        <v>0</v>
      </c>
    </row>
    <row r="40" spans="1:13" ht="15.95" customHeight="1">
      <c r="A40" s="24"/>
      <c r="B40" s="113"/>
      <c r="C40" s="113"/>
      <c r="D40" s="113"/>
      <c r="E40" s="113"/>
      <c r="F40" s="113"/>
      <c r="G40" s="113"/>
      <c r="H40" s="113"/>
      <c r="I40" s="113"/>
      <c r="J40" s="113"/>
      <c r="K40" s="481" t="s">
        <v>567</v>
      </c>
      <c r="L40" s="482"/>
      <c r="M40" s="119">
        <f>M39+シート⑤!M38</f>
        <v>0</v>
      </c>
    </row>
    <row r="41" spans="1:13" ht="18" customHeight="1">
      <c r="A41" s="24"/>
      <c r="B41" s="13" t="s">
        <v>1063</v>
      </c>
      <c r="C41" s="24"/>
      <c r="D41" s="24"/>
      <c r="E41" s="24"/>
      <c r="F41" s="24"/>
      <c r="G41" s="24"/>
      <c r="H41" s="24"/>
      <c r="I41" s="24"/>
      <c r="J41" s="24"/>
      <c r="K41" s="24"/>
      <c r="L41" s="24"/>
      <c r="M41" s="24"/>
    </row>
    <row r="42" spans="1:13" ht="31.5" customHeight="1">
      <c r="A42" s="394"/>
      <c r="B42" s="485" t="s">
        <v>561</v>
      </c>
      <c r="C42" s="486"/>
      <c r="D42" s="486"/>
      <c r="E42" s="487"/>
      <c r="F42" s="488" t="s">
        <v>562</v>
      </c>
      <c r="G42" s="489"/>
      <c r="H42" s="263" t="s">
        <v>568</v>
      </c>
      <c r="I42" s="480" t="s">
        <v>1067</v>
      </c>
      <c r="J42" s="480" t="s">
        <v>1048</v>
      </c>
      <c r="K42" s="491" t="s">
        <v>569</v>
      </c>
      <c r="L42" s="492"/>
      <c r="M42" s="483" t="s">
        <v>1078</v>
      </c>
    </row>
    <row r="43" spans="1:13" ht="18" customHeight="1">
      <c r="A43" s="394"/>
      <c r="B43" s="263" t="s">
        <v>565</v>
      </c>
      <c r="C43" s="263" t="s">
        <v>566</v>
      </c>
      <c r="D43" s="263" t="s">
        <v>162</v>
      </c>
      <c r="E43" s="263" t="s">
        <v>163</v>
      </c>
      <c r="F43" s="263" t="s">
        <v>3</v>
      </c>
      <c r="G43" s="263" t="s">
        <v>2</v>
      </c>
      <c r="H43" s="258" t="s">
        <v>1077</v>
      </c>
      <c r="I43" s="480"/>
      <c r="J43" s="490"/>
      <c r="K43" s="109"/>
      <c r="L43" s="109" t="s">
        <v>4</v>
      </c>
      <c r="M43" s="484"/>
    </row>
    <row r="44" spans="1:13" ht="15.95" customHeight="1">
      <c r="A44" s="135">
        <v>1</v>
      </c>
      <c r="B44" s="253"/>
      <c r="C44" s="253"/>
      <c r="D44" s="253"/>
      <c r="E44" s="253"/>
      <c r="F44" s="254"/>
      <c r="G44" s="254"/>
      <c r="H44" s="107"/>
      <c r="I44" s="89"/>
      <c r="J44" s="89"/>
      <c r="K44" s="253"/>
      <c r="L44" s="253"/>
      <c r="M44" s="118">
        <f t="shared" ref="M44:M58" si="2">ROUNDDOWN(IF(AND(I44="",J44=""),H44,H44*I44*J44),0)</f>
        <v>0</v>
      </c>
    </row>
    <row r="45" spans="1:13" ht="15.95" customHeight="1">
      <c r="A45" s="135">
        <v>2</v>
      </c>
      <c r="B45" s="253"/>
      <c r="C45" s="253"/>
      <c r="D45" s="253"/>
      <c r="E45" s="253"/>
      <c r="F45" s="254"/>
      <c r="G45" s="254"/>
      <c r="H45" s="107"/>
      <c r="I45" s="89"/>
      <c r="J45" s="89"/>
      <c r="K45" s="253"/>
      <c r="L45" s="253"/>
      <c r="M45" s="119">
        <f t="shared" si="2"/>
        <v>0</v>
      </c>
    </row>
    <row r="46" spans="1:13" ht="15.95" customHeight="1">
      <c r="A46" s="135">
        <v>3</v>
      </c>
      <c r="B46" s="253"/>
      <c r="C46" s="253"/>
      <c r="D46" s="253"/>
      <c r="E46" s="253"/>
      <c r="F46" s="254"/>
      <c r="G46" s="254"/>
      <c r="H46" s="107"/>
      <c r="I46" s="89"/>
      <c r="J46" s="89"/>
      <c r="K46" s="253"/>
      <c r="L46" s="253"/>
      <c r="M46" s="119">
        <f t="shared" si="2"/>
        <v>0</v>
      </c>
    </row>
    <row r="47" spans="1:13" ht="15.95" customHeight="1">
      <c r="A47" s="135">
        <v>4</v>
      </c>
      <c r="B47" s="253"/>
      <c r="C47" s="253"/>
      <c r="D47" s="253"/>
      <c r="E47" s="253"/>
      <c r="F47" s="254"/>
      <c r="G47" s="254"/>
      <c r="H47" s="107"/>
      <c r="I47" s="89"/>
      <c r="J47" s="89"/>
      <c r="K47" s="253"/>
      <c r="L47" s="253"/>
      <c r="M47" s="119">
        <f t="shared" si="2"/>
        <v>0</v>
      </c>
    </row>
    <row r="48" spans="1:13" ht="15.95" customHeight="1">
      <c r="A48" s="135">
        <v>5</v>
      </c>
      <c r="B48" s="253"/>
      <c r="C48" s="253"/>
      <c r="D48" s="253"/>
      <c r="E48" s="253"/>
      <c r="F48" s="254"/>
      <c r="G48" s="254"/>
      <c r="H48" s="107"/>
      <c r="I48" s="89"/>
      <c r="J48" s="89"/>
      <c r="K48" s="253"/>
      <c r="L48" s="253"/>
      <c r="M48" s="119">
        <f t="shared" si="2"/>
        <v>0</v>
      </c>
    </row>
    <row r="49" spans="1:13" ht="15.95" customHeight="1">
      <c r="A49" s="135">
        <v>6</v>
      </c>
      <c r="B49" s="253"/>
      <c r="C49" s="253"/>
      <c r="D49" s="253"/>
      <c r="E49" s="253"/>
      <c r="F49" s="254"/>
      <c r="G49" s="254"/>
      <c r="H49" s="107"/>
      <c r="I49" s="89"/>
      <c r="J49" s="89"/>
      <c r="K49" s="253"/>
      <c r="L49" s="253"/>
      <c r="M49" s="119">
        <f t="shared" si="2"/>
        <v>0</v>
      </c>
    </row>
    <row r="50" spans="1:13" ht="15.95" customHeight="1">
      <c r="A50" s="135">
        <v>7</v>
      </c>
      <c r="B50" s="253"/>
      <c r="C50" s="253"/>
      <c r="D50" s="253"/>
      <c r="E50" s="253"/>
      <c r="F50" s="254"/>
      <c r="G50" s="254"/>
      <c r="H50" s="107"/>
      <c r="I50" s="89"/>
      <c r="J50" s="89"/>
      <c r="K50" s="253"/>
      <c r="L50" s="253"/>
      <c r="M50" s="119">
        <f t="shared" si="2"/>
        <v>0</v>
      </c>
    </row>
    <row r="51" spans="1:13" ht="15.95" customHeight="1">
      <c r="A51" s="135">
        <v>8</v>
      </c>
      <c r="B51" s="253"/>
      <c r="C51" s="253"/>
      <c r="D51" s="253"/>
      <c r="E51" s="253"/>
      <c r="F51" s="254"/>
      <c r="G51" s="254"/>
      <c r="H51" s="107"/>
      <c r="I51" s="89"/>
      <c r="J51" s="89"/>
      <c r="K51" s="253"/>
      <c r="L51" s="253"/>
      <c r="M51" s="119">
        <f t="shared" si="2"/>
        <v>0</v>
      </c>
    </row>
    <row r="52" spans="1:13" ht="15.95" customHeight="1">
      <c r="A52" s="135">
        <v>9</v>
      </c>
      <c r="B52" s="253"/>
      <c r="C52" s="253"/>
      <c r="D52" s="253"/>
      <c r="E52" s="253"/>
      <c r="F52" s="254"/>
      <c r="G52" s="254"/>
      <c r="H52" s="107"/>
      <c r="I52" s="89"/>
      <c r="J52" s="89"/>
      <c r="K52" s="253"/>
      <c r="L52" s="253"/>
      <c r="M52" s="119">
        <f t="shared" si="2"/>
        <v>0</v>
      </c>
    </row>
    <row r="53" spans="1:13" ht="15.95" customHeight="1">
      <c r="A53" s="135">
        <v>10</v>
      </c>
      <c r="B53" s="253"/>
      <c r="C53" s="253"/>
      <c r="D53" s="253"/>
      <c r="E53" s="253"/>
      <c r="F53" s="254"/>
      <c r="G53" s="254"/>
      <c r="H53" s="107"/>
      <c r="I53" s="89"/>
      <c r="J53" s="89"/>
      <c r="K53" s="253"/>
      <c r="L53" s="253"/>
      <c r="M53" s="119">
        <f t="shared" si="2"/>
        <v>0</v>
      </c>
    </row>
    <row r="54" spans="1:13" ht="15.95" customHeight="1">
      <c r="A54" s="135">
        <v>11</v>
      </c>
      <c r="B54" s="253"/>
      <c r="C54" s="253"/>
      <c r="D54" s="253"/>
      <c r="E54" s="253"/>
      <c r="F54" s="254"/>
      <c r="G54" s="254"/>
      <c r="H54" s="107"/>
      <c r="I54" s="89"/>
      <c r="J54" s="89"/>
      <c r="K54" s="253"/>
      <c r="L54" s="253"/>
      <c r="M54" s="119">
        <f t="shared" si="2"/>
        <v>0</v>
      </c>
    </row>
    <row r="55" spans="1:13" ht="15.95" customHeight="1">
      <c r="A55" s="135">
        <v>12</v>
      </c>
      <c r="B55" s="253"/>
      <c r="C55" s="253"/>
      <c r="D55" s="253"/>
      <c r="E55" s="253"/>
      <c r="F55" s="254"/>
      <c r="G55" s="254"/>
      <c r="H55" s="107"/>
      <c r="I55" s="89"/>
      <c r="J55" s="89"/>
      <c r="K55" s="253"/>
      <c r="L55" s="253"/>
      <c r="M55" s="119">
        <f t="shared" si="2"/>
        <v>0</v>
      </c>
    </row>
    <row r="56" spans="1:13" ht="15.95" customHeight="1">
      <c r="A56" s="135">
        <v>13</v>
      </c>
      <c r="B56" s="253"/>
      <c r="C56" s="253"/>
      <c r="D56" s="253"/>
      <c r="E56" s="253"/>
      <c r="F56" s="254"/>
      <c r="G56" s="254"/>
      <c r="H56" s="107"/>
      <c r="I56" s="89"/>
      <c r="J56" s="89"/>
      <c r="K56" s="253"/>
      <c r="L56" s="253"/>
      <c r="M56" s="119">
        <f t="shared" si="2"/>
        <v>0</v>
      </c>
    </row>
    <row r="57" spans="1:13" ht="15.95" customHeight="1">
      <c r="A57" s="135">
        <v>14</v>
      </c>
      <c r="B57" s="253"/>
      <c r="C57" s="253"/>
      <c r="D57" s="253"/>
      <c r="E57" s="253"/>
      <c r="F57" s="254"/>
      <c r="G57" s="254"/>
      <c r="H57" s="107"/>
      <c r="I57" s="89"/>
      <c r="J57" s="89"/>
      <c r="K57" s="253"/>
      <c r="L57" s="253"/>
      <c r="M57" s="119">
        <f t="shared" si="2"/>
        <v>0</v>
      </c>
    </row>
    <row r="58" spans="1:13" ht="15.95" customHeight="1">
      <c r="A58" s="135">
        <v>15</v>
      </c>
      <c r="B58" s="253"/>
      <c r="C58" s="253"/>
      <c r="D58" s="253"/>
      <c r="E58" s="253"/>
      <c r="F58" s="254"/>
      <c r="G58" s="254"/>
      <c r="H58" s="107"/>
      <c r="I58" s="89"/>
      <c r="J58" s="89"/>
      <c r="K58" s="253"/>
      <c r="L58" s="253"/>
      <c r="M58" s="119">
        <f t="shared" si="2"/>
        <v>0</v>
      </c>
    </row>
    <row r="59" spans="1:13" ht="15.95" customHeight="1">
      <c r="B59" s="276"/>
      <c r="C59" s="276"/>
      <c r="D59" s="276"/>
      <c r="E59" s="276"/>
      <c r="F59" s="276"/>
      <c r="G59" s="276"/>
      <c r="H59" s="113"/>
      <c r="I59" s="113"/>
      <c r="J59" s="113"/>
      <c r="K59" s="111"/>
      <c r="L59" s="261" t="s">
        <v>17</v>
      </c>
      <c r="M59" s="119">
        <f>SUM(M44:M58)</f>
        <v>0</v>
      </c>
    </row>
    <row r="60" spans="1:13" ht="15.95" customHeight="1">
      <c r="B60" s="276"/>
      <c r="C60" s="276"/>
      <c r="D60" s="276"/>
      <c r="E60" s="276"/>
      <c r="F60" s="276"/>
      <c r="G60" s="276"/>
      <c r="H60" s="113"/>
      <c r="I60" s="113"/>
      <c r="J60" s="113"/>
      <c r="K60" s="481" t="s">
        <v>567</v>
      </c>
      <c r="L60" s="482"/>
      <c r="M60" s="119">
        <f>M59+シート⑤!M57</f>
        <v>0</v>
      </c>
    </row>
    <row r="61" spans="1:13" ht="18" customHeight="1"/>
    <row r="62" spans="1:13" ht="18" customHeight="1"/>
  </sheetData>
  <sheetProtection password="EADB" sheet="1" selectLockedCells="1"/>
  <mergeCells count="33">
    <mergeCell ref="K60:L60"/>
    <mergeCell ref="M22:M23"/>
    <mergeCell ref="K40:L40"/>
    <mergeCell ref="A42:A43"/>
    <mergeCell ref="B42:E42"/>
    <mergeCell ref="F42:G42"/>
    <mergeCell ref="J42:J43"/>
    <mergeCell ref="K42:L42"/>
    <mergeCell ref="M42:M43"/>
    <mergeCell ref="B22:E22"/>
    <mergeCell ref="F22:G22"/>
    <mergeCell ref="J22:J23"/>
    <mergeCell ref="K22:L22"/>
    <mergeCell ref="I22:I23"/>
    <mergeCell ref="J14:J15"/>
    <mergeCell ref="K14:L14"/>
    <mergeCell ref="M14:M15"/>
    <mergeCell ref="K20:L20"/>
    <mergeCell ref="I14:I15"/>
    <mergeCell ref="B8:C9"/>
    <mergeCell ref="I42:I43"/>
    <mergeCell ref="F14:G14"/>
    <mergeCell ref="B3:C3"/>
    <mergeCell ref="D3:E3"/>
    <mergeCell ref="B4:C4"/>
    <mergeCell ref="D4:E4"/>
    <mergeCell ref="B5:C5"/>
    <mergeCell ref="D5:E5"/>
    <mergeCell ref="B6:C6"/>
    <mergeCell ref="D6:E6"/>
    <mergeCell ref="B7:C7"/>
    <mergeCell ref="D7:E7"/>
    <mergeCell ref="B14:E14"/>
  </mergeCells>
  <phoneticPr fontId="4"/>
  <conditionalFormatting sqref="J17:L18 J45:L58 J25:L38 B17:H18 B45:H58 B25:H38 H44 J44 L44">
    <cfRule type="expression" dxfId="164" priority="27">
      <formula>B17&lt;&gt;""</formula>
    </cfRule>
  </conditionalFormatting>
  <conditionalFormatting sqref="F17:F18 F25:F38 F45:F58">
    <cfRule type="expression" dxfId="163" priority="26">
      <formula>AND($D$7&lt;&gt;"",$F17&lt;&gt;"",($F17-$D$7)&lt;0)</formula>
    </cfRule>
  </conditionalFormatting>
  <conditionalFormatting sqref="G25:G38 G45:G58 G17:G18">
    <cfRule type="expression" dxfId="162" priority="25">
      <formula>AND($D$7&lt;&gt;"",$G17&lt;&gt;"",($G17-$D$7)&lt;0)</formula>
    </cfRule>
  </conditionalFormatting>
  <conditionalFormatting sqref="F25:G38 F45:G58 F17:G18">
    <cfRule type="expression" dxfId="161" priority="24">
      <formula>AND($F17&lt;&gt;"",$G17&lt;&gt;"",($G17-$F17)&lt;0)</formula>
    </cfRule>
  </conditionalFormatting>
  <conditionalFormatting sqref="I17:I18 I44:I58 I25:I38">
    <cfRule type="expression" dxfId="160" priority="23">
      <formula>I17&lt;&gt;""</formula>
    </cfRule>
  </conditionalFormatting>
  <conditionalFormatting sqref="E9">
    <cfRule type="expression" dxfId="159" priority="18">
      <formula>E9&lt;&gt;""</formula>
    </cfRule>
  </conditionalFormatting>
  <conditionalFormatting sqref="D8">
    <cfRule type="expression" dxfId="158" priority="20">
      <formula>D8&lt;&gt;""</formula>
    </cfRule>
  </conditionalFormatting>
  <conditionalFormatting sqref="D9">
    <cfRule type="expression" dxfId="157" priority="19">
      <formula>D9&lt;&gt;""</formula>
    </cfRule>
  </conditionalFormatting>
  <conditionalFormatting sqref="J16:L16 H16">
    <cfRule type="expression" dxfId="156" priority="17">
      <formula>H16&lt;&gt;""</formula>
    </cfRule>
  </conditionalFormatting>
  <conditionalFormatting sqref="I16">
    <cfRule type="expression" dxfId="155" priority="16">
      <formula>I16&lt;&gt;""</formula>
    </cfRule>
  </conditionalFormatting>
  <conditionalFormatting sqref="B16:G16">
    <cfRule type="expression" dxfId="154" priority="15">
      <formula>B16&lt;&gt;""</formula>
    </cfRule>
  </conditionalFormatting>
  <conditionalFormatting sqref="F16">
    <cfRule type="expression" dxfId="153" priority="14">
      <formula>AND($D$7&lt;&gt;"",$F16&lt;&gt;"",($F16-$D$7)&lt;0)</formula>
    </cfRule>
  </conditionalFormatting>
  <conditionalFormatting sqref="G16">
    <cfRule type="expression" dxfId="152" priority="13">
      <formula>AND($D$7&lt;&gt;"",$G16&lt;&gt;"",($G16-$D$7)&lt;0)</formula>
    </cfRule>
  </conditionalFormatting>
  <conditionalFormatting sqref="F16:G16">
    <cfRule type="expression" dxfId="151" priority="12">
      <formula>AND($F16&lt;&gt;"",$G16&lt;&gt;"",($G16-$F16)&lt;0)</formula>
    </cfRule>
  </conditionalFormatting>
  <conditionalFormatting sqref="J24:L24 H24">
    <cfRule type="expression" dxfId="150" priority="11">
      <formula>H24&lt;&gt;""</formula>
    </cfRule>
  </conditionalFormatting>
  <conditionalFormatting sqref="I24">
    <cfRule type="expression" dxfId="149" priority="10">
      <formula>I24&lt;&gt;""</formula>
    </cfRule>
  </conditionalFormatting>
  <conditionalFormatting sqref="B24:G24">
    <cfRule type="expression" dxfId="148" priority="9">
      <formula>B24&lt;&gt;""</formula>
    </cfRule>
  </conditionalFormatting>
  <conditionalFormatting sqref="F24">
    <cfRule type="expression" dxfId="147" priority="8">
      <formula>AND($D$7&lt;&gt;"",$F24&lt;&gt;"",($F24-$D$7)&lt;0)</formula>
    </cfRule>
  </conditionalFormatting>
  <conditionalFormatting sqref="G24">
    <cfRule type="expression" dxfId="146" priority="7">
      <formula>AND($D$7&lt;&gt;"",$G24&lt;&gt;"",($G24-$D$7)&lt;0)</formula>
    </cfRule>
  </conditionalFormatting>
  <conditionalFormatting sqref="F24:G24">
    <cfRule type="expression" dxfId="145" priority="6">
      <formula>AND($F24&lt;&gt;"",$G24&lt;&gt;"",($G24-$F24)&lt;0)</formula>
    </cfRule>
  </conditionalFormatting>
  <conditionalFormatting sqref="B44:G44">
    <cfRule type="expression" dxfId="144" priority="5">
      <formula>B44&lt;&gt;""</formula>
    </cfRule>
  </conditionalFormatting>
  <conditionalFormatting sqref="F44">
    <cfRule type="expression" dxfId="143" priority="4">
      <formula>AND($D$7&lt;&gt;"",$F44&lt;&gt;"",($F44-$D$7)&lt;0)</formula>
    </cfRule>
  </conditionalFormatting>
  <conditionalFormatting sqref="G44">
    <cfRule type="expression" dxfId="142" priority="3">
      <formula>AND($D$7&lt;&gt;"",$G44&lt;&gt;"",($G44-$D$7)&lt;0)</formula>
    </cfRule>
  </conditionalFormatting>
  <conditionalFormatting sqref="F44:G44">
    <cfRule type="expression" dxfId="141" priority="2">
      <formula>AND($F44&lt;&gt;"",$G44&lt;&gt;"",($G44-$F44)&lt;0)</formula>
    </cfRule>
  </conditionalFormatting>
  <conditionalFormatting sqref="K44">
    <cfRule type="expression" dxfId="140" priority="1">
      <formula>K44&lt;&gt;""</formula>
    </cfRule>
  </conditionalFormatting>
  <dataValidations count="2">
    <dataValidation type="date" operator="greaterThanOrEqual" allowBlank="1" showInputMessage="1" showErrorMessage="1" error="日付を入力して下さい。_x000a_&quot;2023/1/1&quot;の様にご入力下さい。" sqref="F24:G38 F16:G18 F44:G58">
      <formula1>1</formula1>
    </dataValidation>
    <dataValidation type="list" allowBlank="1" showInputMessage="1" showErrorMessage="1" sqref="K24:K38 K16:K18 K44:K58">
      <formula1>"源泉徴収票,賃金台帳,税務申告書の該当部分・BIMに係る受託業務の契約書・請求書,派遣契約書・請求書"</formula1>
    </dataValidation>
  </dataValidations>
  <pageMargins left="0.70866141732283472" right="0.70866141732283472" top="0.55118110236220474" bottom="0.55118110236220474" header="0.31496062992125984" footer="0.31496062992125984"/>
  <pageSetup paperSize="8" scale="68" orientation="landscape" r:id="rId1"/>
  <headerFooter>
    <oddHeader>&amp;F</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2"/>
  <sheetViews>
    <sheetView view="pageBreakPreview" zoomScale="90" zoomScaleNormal="100" zoomScaleSheetLayoutView="90" workbookViewId="0">
      <selection activeCell="B22" sqref="B22"/>
    </sheetView>
  </sheetViews>
  <sheetFormatPr defaultColWidth="9" defaultRowHeight="15" customHeight="1"/>
  <cols>
    <col min="1" max="1" width="3.75" style="33" bestFit="1" customWidth="1"/>
    <col min="2" max="3" width="30.625" style="33" customWidth="1"/>
    <col min="4" max="7" width="14.5" style="33" customWidth="1"/>
    <col min="8" max="11" width="18.25" style="33" customWidth="1"/>
    <col min="12" max="12" width="16.625" style="33" customWidth="1"/>
    <col min="13" max="13" width="18.25" style="33" customWidth="1"/>
    <col min="14" max="14" width="2.125" style="33" customWidth="1"/>
    <col min="15" max="15" width="9" style="33"/>
    <col min="16" max="18" width="12" style="33" customWidth="1"/>
    <col min="19" max="19" width="15.25" style="33" customWidth="1"/>
    <col min="20" max="20" width="18.125" style="33" bestFit="1" customWidth="1"/>
    <col min="21" max="22" width="21" style="33" bestFit="1" customWidth="1"/>
    <col min="23" max="24" width="16.625" style="33" customWidth="1"/>
    <col min="25" max="25" width="10.625" style="33" customWidth="1"/>
    <col min="26" max="16384" width="9" style="33"/>
  </cols>
  <sheetData>
    <row r="1" spans="1:14" ht="18" customHeight="1">
      <c r="B1" s="34" t="s">
        <v>1105</v>
      </c>
      <c r="M1" s="274"/>
    </row>
    <row r="2" spans="1:14" ht="18" customHeight="1">
      <c r="B2" s="13"/>
    </row>
    <row r="3" spans="1:14" ht="18" customHeight="1" thickBot="1">
      <c r="B3" s="394" t="s">
        <v>16</v>
      </c>
      <c r="C3" s="497"/>
      <c r="D3" s="448">
        <f>シート①!D3</f>
        <v>0</v>
      </c>
      <c r="E3" s="448"/>
      <c r="M3" s="79" t="s">
        <v>184</v>
      </c>
    </row>
    <row r="4" spans="1:14" ht="18" customHeight="1" thickBot="1">
      <c r="B4" s="394" t="s">
        <v>15</v>
      </c>
      <c r="C4" s="497"/>
      <c r="D4" s="448">
        <f>シート①!D4</f>
        <v>0</v>
      </c>
      <c r="E4" s="448"/>
      <c r="M4" s="267"/>
    </row>
    <row r="5" spans="1:14" ht="18" customHeight="1">
      <c r="B5" s="394" t="s">
        <v>173</v>
      </c>
      <c r="C5" s="497"/>
      <c r="D5" s="448">
        <f>シート①!D5</f>
        <v>0</v>
      </c>
      <c r="E5" s="448"/>
    </row>
    <row r="6" spans="1:14" ht="18" customHeight="1">
      <c r="B6" s="394" t="s">
        <v>175</v>
      </c>
      <c r="C6" s="497"/>
      <c r="D6" s="448">
        <f>シート①!D6</f>
        <v>0</v>
      </c>
      <c r="E6" s="448"/>
    </row>
    <row r="7" spans="1:14" ht="18" customHeight="1">
      <c r="B7" s="497" t="s">
        <v>622</v>
      </c>
      <c r="C7" s="498"/>
      <c r="D7" s="440">
        <f>シート①!D7</f>
        <v>0</v>
      </c>
      <c r="E7" s="440"/>
    </row>
    <row r="8" spans="1:14" ht="15" customHeight="1">
      <c r="B8" s="264"/>
      <c r="C8" s="265"/>
      <c r="D8" s="292" t="s">
        <v>3</v>
      </c>
      <c r="E8" s="297" t="s">
        <v>2</v>
      </c>
    </row>
    <row r="9" spans="1:14" ht="18" customHeight="1">
      <c r="B9" s="497" t="s">
        <v>1046</v>
      </c>
      <c r="C9" s="498"/>
      <c r="D9" s="298">
        <f>シート①!D9</f>
        <v>0</v>
      </c>
      <c r="E9" s="298">
        <f>シート①!E9</f>
        <v>0</v>
      </c>
    </row>
    <row r="10" spans="1:14" ht="9.75" customHeight="1">
      <c r="D10" s="301"/>
      <c r="E10" s="301"/>
    </row>
    <row r="11" spans="1:14" ht="18" customHeight="1">
      <c r="B11" s="13" t="s">
        <v>570</v>
      </c>
      <c r="D11" s="47"/>
      <c r="E11" s="47"/>
    </row>
    <row r="12" spans="1:14" ht="8.25" customHeight="1"/>
    <row r="13" spans="1:14" s="24" customFormat="1" ht="18" customHeight="1">
      <c r="A13" s="124"/>
      <c r="B13" s="314" t="s">
        <v>1061</v>
      </c>
      <c r="C13" s="124"/>
      <c r="D13" s="124"/>
      <c r="E13" s="124"/>
      <c r="F13" s="124"/>
      <c r="G13" s="124"/>
      <c r="H13" s="124"/>
      <c r="I13" s="124"/>
      <c r="J13" s="124"/>
      <c r="K13" s="124"/>
      <c r="L13" s="124"/>
      <c r="M13" s="124"/>
      <c r="N13" s="124"/>
    </row>
    <row r="14" spans="1:14" ht="18" customHeight="1">
      <c r="A14" s="313"/>
      <c r="B14" s="316" t="s">
        <v>1155</v>
      </c>
      <c r="C14" s="311"/>
      <c r="D14" s="311"/>
      <c r="E14" s="311"/>
      <c r="F14" s="311"/>
      <c r="G14" s="311"/>
      <c r="H14" s="311"/>
      <c r="I14" s="315"/>
      <c r="J14" s="315"/>
      <c r="K14" s="311"/>
      <c r="L14" s="311"/>
      <c r="M14" s="311"/>
      <c r="N14" s="306"/>
    </row>
    <row r="15" spans="1:14" ht="15.95" customHeight="1">
      <c r="A15" s="315"/>
      <c r="B15" s="249"/>
      <c r="C15" s="249"/>
      <c r="D15" s="250"/>
      <c r="E15" s="250"/>
      <c r="F15" s="250"/>
      <c r="G15" s="250"/>
      <c r="H15" s="252"/>
      <c r="I15" s="251"/>
      <c r="J15" s="251"/>
      <c r="K15" s="249"/>
      <c r="L15" s="249"/>
      <c r="M15" s="312"/>
      <c r="N15" s="306"/>
    </row>
    <row r="16" spans="1:14" ht="15.95" customHeight="1">
      <c r="A16" s="315"/>
      <c r="B16" s="249"/>
      <c r="C16" s="249"/>
      <c r="D16" s="250"/>
      <c r="E16" s="250"/>
      <c r="F16" s="250"/>
      <c r="G16" s="250"/>
      <c r="H16" s="252"/>
      <c r="I16" s="251"/>
      <c r="J16" s="251"/>
      <c r="K16" s="249"/>
      <c r="L16" s="249"/>
      <c r="M16" s="312"/>
      <c r="N16" s="306"/>
    </row>
    <row r="17" spans="1:14" ht="15.95" customHeight="1">
      <c r="A17" s="315"/>
      <c r="B17" s="249"/>
      <c r="C17" s="249"/>
      <c r="D17" s="250"/>
      <c r="E17" s="250"/>
      <c r="F17" s="250"/>
      <c r="G17" s="250"/>
      <c r="H17" s="252"/>
      <c r="I17" s="251"/>
      <c r="J17" s="251"/>
      <c r="K17" s="249"/>
      <c r="L17" s="249"/>
      <c r="M17" s="312"/>
      <c r="N17" s="306"/>
    </row>
    <row r="18" spans="1:14" ht="15.95" customHeight="1">
      <c r="A18" s="315"/>
      <c r="B18" s="310"/>
      <c r="C18" s="310"/>
      <c r="D18" s="310"/>
      <c r="E18" s="310"/>
      <c r="F18" s="310"/>
      <c r="G18" s="310"/>
      <c r="H18" s="310"/>
      <c r="I18" s="310"/>
      <c r="J18" s="310"/>
      <c r="K18" s="310"/>
      <c r="L18" s="310"/>
      <c r="M18" s="312"/>
      <c r="N18" s="306"/>
    </row>
    <row r="19" spans="1:14" ht="18" customHeight="1">
      <c r="A19" s="124"/>
      <c r="B19" s="314" t="s">
        <v>1062</v>
      </c>
      <c r="C19" s="124"/>
      <c r="D19" s="124"/>
      <c r="E19" s="124"/>
      <c r="F19" s="124"/>
      <c r="G19" s="124"/>
      <c r="H19" s="124"/>
      <c r="I19" s="124"/>
      <c r="J19" s="124"/>
      <c r="K19" s="124"/>
      <c r="L19" s="124"/>
      <c r="M19" s="124"/>
      <c r="N19" s="124"/>
    </row>
    <row r="20" spans="1:14" ht="18" customHeight="1">
      <c r="A20" s="495"/>
      <c r="B20" s="488" t="s">
        <v>571</v>
      </c>
      <c r="C20" s="483" t="s">
        <v>572</v>
      </c>
      <c r="D20" s="485" t="s">
        <v>573</v>
      </c>
      <c r="E20" s="486"/>
      <c r="F20" s="493" t="s">
        <v>574</v>
      </c>
      <c r="G20" s="493"/>
      <c r="H20" s="483" t="s">
        <v>1079</v>
      </c>
      <c r="I20" s="480" t="s">
        <v>1068</v>
      </c>
      <c r="J20" s="480" t="s">
        <v>1049</v>
      </c>
      <c r="K20" s="491" t="s">
        <v>576</v>
      </c>
      <c r="L20" s="492"/>
      <c r="M20" s="483" t="s">
        <v>1078</v>
      </c>
    </row>
    <row r="21" spans="1:14" ht="18" customHeight="1">
      <c r="A21" s="496"/>
      <c r="B21" s="494"/>
      <c r="C21" s="484"/>
      <c r="D21" s="263" t="s">
        <v>3</v>
      </c>
      <c r="E21" s="263" t="s">
        <v>2</v>
      </c>
      <c r="F21" s="263" t="s">
        <v>3</v>
      </c>
      <c r="G21" s="263" t="s">
        <v>2</v>
      </c>
      <c r="H21" s="484"/>
      <c r="I21" s="480"/>
      <c r="J21" s="490"/>
      <c r="K21" s="109"/>
      <c r="L21" s="109" t="s">
        <v>4</v>
      </c>
      <c r="M21" s="484"/>
    </row>
    <row r="22" spans="1:14" ht="15.95" customHeight="1">
      <c r="A22" s="135">
        <v>1</v>
      </c>
      <c r="B22" s="253"/>
      <c r="C22" s="253"/>
      <c r="D22" s="122"/>
      <c r="E22" s="122"/>
      <c r="F22" s="122"/>
      <c r="G22" s="122"/>
      <c r="H22" s="107"/>
      <c r="I22" s="89"/>
      <c r="J22" s="89"/>
      <c r="K22" s="253"/>
      <c r="L22" s="253"/>
      <c r="M22" s="123">
        <f t="shared" ref="M22:M36" si="0">ROUNDDOWN(IF(AND(I22="",J22=""),H22,H22*I22*J22),0)</f>
        <v>0</v>
      </c>
    </row>
    <row r="23" spans="1:14" ht="15.95" customHeight="1">
      <c r="A23" s="135">
        <v>2</v>
      </c>
      <c r="B23" s="121"/>
      <c r="C23" s="253"/>
      <c r="D23" s="122"/>
      <c r="E23" s="122"/>
      <c r="F23" s="122"/>
      <c r="G23" s="122"/>
      <c r="H23" s="100"/>
      <c r="I23" s="66"/>
      <c r="J23" s="66"/>
      <c r="K23" s="253"/>
      <c r="L23" s="253"/>
      <c r="M23" s="123">
        <f t="shared" si="0"/>
        <v>0</v>
      </c>
    </row>
    <row r="24" spans="1:14" ht="15.95" customHeight="1">
      <c r="A24" s="135">
        <v>3</v>
      </c>
      <c r="B24" s="121"/>
      <c r="C24" s="253"/>
      <c r="D24" s="122"/>
      <c r="E24" s="122"/>
      <c r="F24" s="122"/>
      <c r="G24" s="122"/>
      <c r="H24" s="100"/>
      <c r="I24" s="66"/>
      <c r="J24" s="66"/>
      <c r="K24" s="253"/>
      <c r="L24" s="253"/>
      <c r="M24" s="123">
        <f t="shared" si="0"/>
        <v>0</v>
      </c>
    </row>
    <row r="25" spans="1:14" ht="15.95" customHeight="1">
      <c r="A25" s="135">
        <v>4</v>
      </c>
      <c r="B25" s="121"/>
      <c r="C25" s="253"/>
      <c r="D25" s="122"/>
      <c r="E25" s="122"/>
      <c r="F25" s="122"/>
      <c r="G25" s="122"/>
      <c r="H25" s="100"/>
      <c r="I25" s="66"/>
      <c r="J25" s="66"/>
      <c r="K25" s="253"/>
      <c r="L25" s="253"/>
      <c r="M25" s="123">
        <f t="shared" si="0"/>
        <v>0</v>
      </c>
    </row>
    <row r="26" spans="1:14" ht="15.95" customHeight="1">
      <c r="A26" s="135">
        <v>5</v>
      </c>
      <c r="B26" s="121"/>
      <c r="C26" s="253"/>
      <c r="D26" s="122"/>
      <c r="E26" s="122"/>
      <c r="F26" s="122"/>
      <c r="G26" s="122"/>
      <c r="H26" s="100"/>
      <c r="I26" s="66"/>
      <c r="J26" s="66"/>
      <c r="K26" s="253"/>
      <c r="L26" s="253"/>
      <c r="M26" s="123">
        <f t="shared" si="0"/>
        <v>0</v>
      </c>
    </row>
    <row r="27" spans="1:14" ht="15.95" customHeight="1">
      <c r="A27" s="135">
        <v>6</v>
      </c>
      <c r="B27" s="121"/>
      <c r="C27" s="253"/>
      <c r="D27" s="122"/>
      <c r="E27" s="122"/>
      <c r="F27" s="122"/>
      <c r="G27" s="122"/>
      <c r="H27" s="100"/>
      <c r="I27" s="66"/>
      <c r="J27" s="66"/>
      <c r="K27" s="253"/>
      <c r="L27" s="253"/>
      <c r="M27" s="123">
        <f t="shared" si="0"/>
        <v>0</v>
      </c>
    </row>
    <row r="28" spans="1:14" ht="15.95" customHeight="1">
      <c r="A28" s="135">
        <v>7</v>
      </c>
      <c r="B28" s="121"/>
      <c r="C28" s="253"/>
      <c r="D28" s="122"/>
      <c r="E28" s="122"/>
      <c r="F28" s="122"/>
      <c r="G28" s="122"/>
      <c r="H28" s="100"/>
      <c r="I28" s="66"/>
      <c r="J28" s="66"/>
      <c r="K28" s="253"/>
      <c r="L28" s="253"/>
      <c r="M28" s="123">
        <f t="shared" si="0"/>
        <v>0</v>
      </c>
    </row>
    <row r="29" spans="1:14" ht="15.95" customHeight="1">
      <c r="A29" s="135">
        <v>8</v>
      </c>
      <c r="B29" s="121"/>
      <c r="C29" s="253"/>
      <c r="D29" s="122"/>
      <c r="E29" s="122"/>
      <c r="F29" s="122"/>
      <c r="G29" s="122"/>
      <c r="H29" s="100"/>
      <c r="I29" s="66"/>
      <c r="J29" s="66"/>
      <c r="K29" s="253"/>
      <c r="L29" s="253"/>
      <c r="M29" s="123">
        <f t="shared" si="0"/>
        <v>0</v>
      </c>
    </row>
    <row r="30" spans="1:14" ht="15.95" customHeight="1">
      <c r="A30" s="135">
        <v>9</v>
      </c>
      <c r="B30" s="121"/>
      <c r="C30" s="253"/>
      <c r="D30" s="122"/>
      <c r="E30" s="122"/>
      <c r="F30" s="122"/>
      <c r="G30" s="122"/>
      <c r="H30" s="100"/>
      <c r="I30" s="66"/>
      <c r="J30" s="66"/>
      <c r="K30" s="253"/>
      <c r="L30" s="253"/>
      <c r="M30" s="123">
        <f t="shared" si="0"/>
        <v>0</v>
      </c>
    </row>
    <row r="31" spans="1:14" ht="15.95" customHeight="1">
      <c r="A31" s="135">
        <v>10</v>
      </c>
      <c r="B31" s="121"/>
      <c r="C31" s="253"/>
      <c r="D31" s="122"/>
      <c r="E31" s="122"/>
      <c r="F31" s="122"/>
      <c r="G31" s="122"/>
      <c r="H31" s="100"/>
      <c r="I31" s="66"/>
      <c r="J31" s="66"/>
      <c r="K31" s="253"/>
      <c r="L31" s="253"/>
      <c r="M31" s="123">
        <f t="shared" si="0"/>
        <v>0</v>
      </c>
    </row>
    <row r="32" spans="1:14" ht="15.95" customHeight="1">
      <c r="A32" s="135">
        <v>11</v>
      </c>
      <c r="B32" s="121"/>
      <c r="C32" s="253"/>
      <c r="D32" s="122"/>
      <c r="E32" s="122"/>
      <c r="F32" s="122"/>
      <c r="G32" s="122"/>
      <c r="H32" s="100"/>
      <c r="I32" s="66"/>
      <c r="J32" s="66"/>
      <c r="K32" s="253"/>
      <c r="L32" s="253"/>
      <c r="M32" s="123">
        <f t="shared" si="0"/>
        <v>0</v>
      </c>
    </row>
    <row r="33" spans="1:14" ht="15.95" customHeight="1">
      <c r="A33" s="135">
        <v>12</v>
      </c>
      <c r="B33" s="121"/>
      <c r="C33" s="253"/>
      <c r="D33" s="122"/>
      <c r="E33" s="122"/>
      <c r="F33" s="122"/>
      <c r="G33" s="122"/>
      <c r="H33" s="100"/>
      <c r="I33" s="66"/>
      <c r="J33" s="66"/>
      <c r="K33" s="253"/>
      <c r="L33" s="253"/>
      <c r="M33" s="123">
        <f t="shared" si="0"/>
        <v>0</v>
      </c>
    </row>
    <row r="34" spans="1:14" ht="15.95" customHeight="1">
      <c r="A34" s="135">
        <v>13</v>
      </c>
      <c r="B34" s="121"/>
      <c r="C34" s="253"/>
      <c r="D34" s="122"/>
      <c r="E34" s="122"/>
      <c r="F34" s="122"/>
      <c r="G34" s="122"/>
      <c r="H34" s="100"/>
      <c r="I34" s="66"/>
      <c r="J34" s="66"/>
      <c r="K34" s="253"/>
      <c r="L34" s="253"/>
      <c r="M34" s="123">
        <f t="shared" si="0"/>
        <v>0</v>
      </c>
    </row>
    <row r="35" spans="1:14" ht="15.95" customHeight="1">
      <c r="A35" s="135">
        <v>14</v>
      </c>
      <c r="B35" s="121"/>
      <c r="C35" s="253"/>
      <c r="D35" s="122"/>
      <c r="E35" s="122"/>
      <c r="F35" s="122"/>
      <c r="G35" s="122"/>
      <c r="H35" s="100"/>
      <c r="I35" s="66"/>
      <c r="J35" s="66"/>
      <c r="K35" s="253"/>
      <c r="L35" s="253"/>
      <c r="M35" s="123">
        <f t="shared" si="0"/>
        <v>0</v>
      </c>
    </row>
    <row r="36" spans="1:14" ht="15.95" customHeight="1">
      <c r="A36" s="135">
        <v>15</v>
      </c>
      <c r="B36" s="121"/>
      <c r="C36" s="253"/>
      <c r="D36" s="122"/>
      <c r="E36" s="122"/>
      <c r="F36" s="122"/>
      <c r="G36" s="122"/>
      <c r="H36" s="100"/>
      <c r="I36" s="66"/>
      <c r="J36" s="66"/>
      <c r="K36" s="253"/>
      <c r="L36" s="253"/>
      <c r="M36" s="123">
        <f t="shared" si="0"/>
        <v>0</v>
      </c>
    </row>
    <row r="37" spans="1:14" ht="15.95" customHeight="1">
      <c r="A37" s="24"/>
      <c r="B37" s="111"/>
      <c r="C37" s="111"/>
      <c r="D37" s="111"/>
      <c r="E37" s="111"/>
      <c r="F37" s="111"/>
      <c r="G37" s="111"/>
      <c r="H37" s="111"/>
      <c r="I37" s="111"/>
      <c r="J37" s="111"/>
      <c r="K37" s="111"/>
      <c r="L37" s="111"/>
      <c r="M37" s="123">
        <f>SUM(M22:M36)</f>
        <v>0</v>
      </c>
    </row>
    <row r="38" spans="1:14" ht="18" customHeight="1">
      <c r="A38" s="24"/>
      <c r="B38" s="13" t="s">
        <v>1063</v>
      </c>
      <c r="C38" s="124"/>
      <c r="D38" s="124"/>
      <c r="E38" s="24"/>
      <c r="F38" s="24"/>
      <c r="G38" s="24"/>
      <c r="H38" s="24"/>
      <c r="I38" s="24"/>
      <c r="J38" s="24"/>
      <c r="K38" s="24"/>
      <c r="L38" s="24"/>
      <c r="M38" s="24"/>
      <c r="N38" s="24"/>
    </row>
    <row r="39" spans="1:14" ht="18" customHeight="1">
      <c r="A39" s="495"/>
      <c r="B39" s="488" t="s">
        <v>571</v>
      </c>
      <c r="C39" s="483" t="s">
        <v>572</v>
      </c>
      <c r="D39" s="485" t="s">
        <v>573</v>
      </c>
      <c r="E39" s="486"/>
      <c r="F39" s="493" t="s">
        <v>574</v>
      </c>
      <c r="G39" s="493"/>
      <c r="H39" s="483" t="s">
        <v>1079</v>
      </c>
      <c r="I39" s="480" t="s">
        <v>1068</v>
      </c>
      <c r="J39" s="480" t="s">
        <v>1049</v>
      </c>
      <c r="K39" s="491" t="s">
        <v>576</v>
      </c>
      <c r="L39" s="492"/>
      <c r="M39" s="483" t="s">
        <v>1078</v>
      </c>
    </row>
    <row r="40" spans="1:14" ht="18" customHeight="1">
      <c r="A40" s="496"/>
      <c r="B40" s="494"/>
      <c r="C40" s="484"/>
      <c r="D40" s="263" t="s">
        <v>3</v>
      </c>
      <c r="E40" s="263" t="s">
        <v>2</v>
      </c>
      <c r="F40" s="263" t="s">
        <v>3</v>
      </c>
      <c r="G40" s="263" t="s">
        <v>2</v>
      </c>
      <c r="H40" s="484"/>
      <c r="I40" s="480"/>
      <c r="J40" s="490"/>
      <c r="K40" s="109"/>
      <c r="L40" s="109" t="s">
        <v>4</v>
      </c>
      <c r="M40" s="484"/>
    </row>
    <row r="41" spans="1:14" ht="15.95" customHeight="1">
      <c r="A41" s="135">
        <v>1</v>
      </c>
      <c r="B41" s="253"/>
      <c r="C41" s="253"/>
      <c r="D41" s="122"/>
      <c r="E41" s="122"/>
      <c r="F41" s="122"/>
      <c r="G41" s="122"/>
      <c r="H41" s="100"/>
      <c r="I41" s="66"/>
      <c r="J41" s="66"/>
      <c r="K41" s="253"/>
      <c r="L41" s="253"/>
      <c r="M41" s="123">
        <f t="shared" ref="M41:M55" si="1">ROUNDDOWN(IF(AND(I41="",J41=""),H41,H41*I41*J41),0)</f>
        <v>0</v>
      </c>
    </row>
    <row r="42" spans="1:14" ht="15.95" customHeight="1">
      <c r="A42" s="135">
        <v>2</v>
      </c>
      <c r="B42" s="121"/>
      <c r="C42" s="253"/>
      <c r="D42" s="122"/>
      <c r="E42" s="122"/>
      <c r="F42" s="122"/>
      <c r="G42" s="122"/>
      <c r="H42" s="100"/>
      <c r="I42" s="66"/>
      <c r="J42" s="66"/>
      <c r="K42" s="253"/>
      <c r="L42" s="253"/>
      <c r="M42" s="123">
        <f t="shared" si="1"/>
        <v>0</v>
      </c>
    </row>
    <row r="43" spans="1:14" ht="15.95" customHeight="1">
      <c r="A43" s="135">
        <v>3</v>
      </c>
      <c r="B43" s="121"/>
      <c r="C43" s="253"/>
      <c r="D43" s="122"/>
      <c r="E43" s="122"/>
      <c r="F43" s="122"/>
      <c r="G43" s="122"/>
      <c r="H43" s="100"/>
      <c r="I43" s="66"/>
      <c r="J43" s="66"/>
      <c r="K43" s="253"/>
      <c r="L43" s="253"/>
      <c r="M43" s="123">
        <f t="shared" si="1"/>
        <v>0</v>
      </c>
    </row>
    <row r="44" spans="1:14" ht="15.95" customHeight="1">
      <c r="A44" s="135">
        <v>4</v>
      </c>
      <c r="B44" s="121"/>
      <c r="C44" s="253"/>
      <c r="D44" s="122"/>
      <c r="E44" s="122"/>
      <c r="F44" s="122"/>
      <c r="G44" s="122"/>
      <c r="H44" s="100"/>
      <c r="I44" s="66"/>
      <c r="J44" s="66"/>
      <c r="K44" s="253"/>
      <c r="L44" s="253"/>
      <c r="M44" s="123">
        <f t="shared" si="1"/>
        <v>0</v>
      </c>
    </row>
    <row r="45" spans="1:14" ht="15.95" customHeight="1">
      <c r="A45" s="135">
        <v>5</v>
      </c>
      <c r="B45" s="121"/>
      <c r="C45" s="253"/>
      <c r="D45" s="122"/>
      <c r="E45" s="122"/>
      <c r="F45" s="122"/>
      <c r="G45" s="122"/>
      <c r="H45" s="100"/>
      <c r="I45" s="66"/>
      <c r="J45" s="66"/>
      <c r="K45" s="253"/>
      <c r="L45" s="253"/>
      <c r="M45" s="123">
        <f t="shared" si="1"/>
        <v>0</v>
      </c>
    </row>
    <row r="46" spans="1:14" ht="15.95" customHeight="1">
      <c r="A46" s="135">
        <v>6</v>
      </c>
      <c r="B46" s="121"/>
      <c r="C46" s="253"/>
      <c r="D46" s="122"/>
      <c r="E46" s="122"/>
      <c r="F46" s="122"/>
      <c r="G46" s="122"/>
      <c r="H46" s="100"/>
      <c r="I46" s="66"/>
      <c r="J46" s="66"/>
      <c r="K46" s="253"/>
      <c r="L46" s="253"/>
      <c r="M46" s="123">
        <f t="shared" si="1"/>
        <v>0</v>
      </c>
    </row>
    <row r="47" spans="1:14" ht="15.95" customHeight="1">
      <c r="A47" s="135">
        <v>7</v>
      </c>
      <c r="B47" s="121"/>
      <c r="C47" s="253"/>
      <c r="D47" s="122"/>
      <c r="E47" s="122"/>
      <c r="F47" s="122"/>
      <c r="G47" s="122"/>
      <c r="H47" s="100"/>
      <c r="I47" s="66"/>
      <c r="J47" s="66"/>
      <c r="K47" s="253"/>
      <c r="L47" s="253"/>
      <c r="M47" s="123">
        <f t="shared" si="1"/>
        <v>0</v>
      </c>
    </row>
    <row r="48" spans="1:14" ht="15.95" customHeight="1">
      <c r="A48" s="135">
        <v>8</v>
      </c>
      <c r="B48" s="121"/>
      <c r="C48" s="253"/>
      <c r="D48" s="122"/>
      <c r="E48" s="122"/>
      <c r="F48" s="122"/>
      <c r="G48" s="122"/>
      <c r="H48" s="100"/>
      <c r="I48" s="66"/>
      <c r="J48" s="66"/>
      <c r="K48" s="253"/>
      <c r="L48" s="253"/>
      <c r="M48" s="123">
        <f t="shared" si="1"/>
        <v>0</v>
      </c>
    </row>
    <row r="49" spans="1:13" ht="15.95" customHeight="1">
      <c r="A49" s="135">
        <v>9</v>
      </c>
      <c r="B49" s="121"/>
      <c r="C49" s="253"/>
      <c r="D49" s="122"/>
      <c r="E49" s="122"/>
      <c r="F49" s="122"/>
      <c r="G49" s="122"/>
      <c r="H49" s="100"/>
      <c r="I49" s="66"/>
      <c r="J49" s="66"/>
      <c r="K49" s="253"/>
      <c r="L49" s="253"/>
      <c r="M49" s="123">
        <f t="shared" si="1"/>
        <v>0</v>
      </c>
    </row>
    <row r="50" spans="1:13" ht="15.95" customHeight="1">
      <c r="A50" s="135">
        <v>10</v>
      </c>
      <c r="B50" s="121"/>
      <c r="C50" s="253"/>
      <c r="D50" s="122"/>
      <c r="E50" s="122"/>
      <c r="F50" s="122"/>
      <c r="G50" s="122"/>
      <c r="H50" s="100"/>
      <c r="I50" s="66"/>
      <c r="J50" s="66"/>
      <c r="K50" s="253"/>
      <c r="L50" s="253"/>
      <c r="M50" s="123">
        <f t="shared" si="1"/>
        <v>0</v>
      </c>
    </row>
    <row r="51" spans="1:13" ht="15.95" customHeight="1">
      <c r="A51" s="135">
        <v>11</v>
      </c>
      <c r="B51" s="121"/>
      <c r="C51" s="253"/>
      <c r="D51" s="122"/>
      <c r="E51" s="122"/>
      <c r="F51" s="122"/>
      <c r="G51" s="122"/>
      <c r="H51" s="100"/>
      <c r="I51" s="66"/>
      <c r="J51" s="66"/>
      <c r="K51" s="253"/>
      <c r="L51" s="253"/>
      <c r="M51" s="123">
        <f t="shared" si="1"/>
        <v>0</v>
      </c>
    </row>
    <row r="52" spans="1:13" ht="15.95" customHeight="1">
      <c r="A52" s="135">
        <v>12</v>
      </c>
      <c r="B52" s="121"/>
      <c r="C52" s="253"/>
      <c r="D52" s="122"/>
      <c r="E52" s="122"/>
      <c r="F52" s="122"/>
      <c r="G52" s="122"/>
      <c r="H52" s="100"/>
      <c r="I52" s="66"/>
      <c r="J52" s="66"/>
      <c r="K52" s="253"/>
      <c r="L52" s="253"/>
      <c r="M52" s="123">
        <f t="shared" si="1"/>
        <v>0</v>
      </c>
    </row>
    <row r="53" spans="1:13" ht="15.95" customHeight="1">
      <c r="A53" s="135">
        <v>13</v>
      </c>
      <c r="B53" s="121"/>
      <c r="C53" s="253"/>
      <c r="D53" s="122"/>
      <c r="E53" s="122"/>
      <c r="F53" s="122"/>
      <c r="G53" s="122"/>
      <c r="H53" s="100"/>
      <c r="I53" s="66"/>
      <c r="J53" s="66"/>
      <c r="K53" s="253"/>
      <c r="L53" s="253"/>
      <c r="M53" s="123">
        <f t="shared" si="1"/>
        <v>0</v>
      </c>
    </row>
    <row r="54" spans="1:13" ht="15.95" customHeight="1">
      <c r="A54" s="135">
        <v>14</v>
      </c>
      <c r="B54" s="121"/>
      <c r="C54" s="253"/>
      <c r="D54" s="122"/>
      <c r="E54" s="122"/>
      <c r="F54" s="122"/>
      <c r="G54" s="122"/>
      <c r="H54" s="100"/>
      <c r="I54" s="66"/>
      <c r="J54" s="66"/>
      <c r="K54" s="253"/>
      <c r="L54" s="253"/>
      <c r="M54" s="123">
        <f t="shared" si="1"/>
        <v>0</v>
      </c>
    </row>
    <row r="55" spans="1:13" ht="15.95" customHeight="1">
      <c r="A55" s="135">
        <v>15</v>
      </c>
      <c r="B55" s="121"/>
      <c r="C55" s="253"/>
      <c r="D55" s="122"/>
      <c r="E55" s="122"/>
      <c r="F55" s="122"/>
      <c r="G55" s="122"/>
      <c r="H55" s="100"/>
      <c r="I55" s="66"/>
      <c r="J55" s="66"/>
      <c r="K55" s="253"/>
      <c r="L55" s="253"/>
      <c r="M55" s="123">
        <f t="shared" si="1"/>
        <v>0</v>
      </c>
    </row>
    <row r="56" spans="1:13" ht="18" customHeight="1">
      <c r="A56" s="24"/>
      <c r="B56" s="111"/>
      <c r="C56" s="111"/>
      <c r="D56" s="111"/>
      <c r="E56" s="111"/>
      <c r="F56" s="111"/>
      <c r="G56" s="111"/>
      <c r="H56" s="111"/>
      <c r="I56" s="111"/>
      <c r="J56" s="111"/>
      <c r="K56" s="111"/>
      <c r="L56" s="111"/>
      <c r="M56" s="123">
        <f>SUM(M41:M55)</f>
        <v>0</v>
      </c>
    </row>
    <row r="57" spans="1:13" ht="18" customHeight="1">
      <c r="A57" s="24"/>
      <c r="B57" s="120" t="s">
        <v>623</v>
      </c>
      <c r="C57" s="24"/>
      <c r="D57" s="24"/>
      <c r="E57" s="24"/>
      <c r="F57" s="24"/>
      <c r="G57" s="24"/>
      <c r="H57" s="24"/>
      <c r="I57" s="24"/>
      <c r="J57" s="24"/>
      <c r="K57" s="24"/>
      <c r="L57" s="24"/>
      <c r="M57" s="24"/>
    </row>
    <row r="58" spans="1:13" ht="18" customHeight="1"/>
    <row r="59" spans="1:13" ht="18" customHeight="1"/>
    <row r="60" spans="1:13" ht="18" customHeight="1"/>
    <row r="61" spans="1:13" ht="18" customHeight="1"/>
    <row r="62" spans="1:13" ht="18" customHeight="1"/>
  </sheetData>
  <sheetProtection password="EADB" sheet="1" selectLockedCells="1"/>
  <mergeCells count="31">
    <mergeCell ref="H20:H21"/>
    <mergeCell ref="K20:L20"/>
    <mergeCell ref="M20:M21"/>
    <mergeCell ref="J39:J40"/>
    <mergeCell ref="H39:H40"/>
    <mergeCell ref="K39:L39"/>
    <mergeCell ref="I39:I40"/>
    <mergeCell ref="M39:M40"/>
    <mergeCell ref="J20:J21"/>
    <mergeCell ref="I20:I21"/>
    <mergeCell ref="B9:C9"/>
    <mergeCell ref="B6:C6"/>
    <mergeCell ref="D6:E6"/>
    <mergeCell ref="B7:C7"/>
    <mergeCell ref="D7:E7"/>
    <mergeCell ref="B3:C3"/>
    <mergeCell ref="D3:E3"/>
    <mergeCell ref="B4:C4"/>
    <mergeCell ref="D4:E4"/>
    <mergeCell ref="B5:C5"/>
    <mergeCell ref="D5:E5"/>
    <mergeCell ref="F20:G20"/>
    <mergeCell ref="A39:A40"/>
    <mergeCell ref="B39:B40"/>
    <mergeCell ref="C39:C40"/>
    <mergeCell ref="D39:E39"/>
    <mergeCell ref="F39:G39"/>
    <mergeCell ref="A20:A21"/>
    <mergeCell ref="B20:B21"/>
    <mergeCell ref="C20:C21"/>
    <mergeCell ref="D20:E20"/>
  </mergeCells>
  <phoneticPr fontId="4"/>
  <conditionalFormatting sqref="J42:L55 J23:L36 J15:L17 B42:H55 B23:H36 B15:H17 H41 J41">
    <cfRule type="expression" dxfId="139" priority="51">
      <formula>B15&lt;&gt;""</formula>
    </cfRule>
  </conditionalFormatting>
  <conditionalFormatting sqref="D15:D17 D23:D36 D42:D55">
    <cfRule type="expression" dxfId="138" priority="50">
      <formula>AND($D$7&lt;&gt;"",$D15&lt;&gt;"",($D15-$D$7)&lt;0)</formula>
    </cfRule>
  </conditionalFormatting>
  <conditionalFormatting sqref="E15:E17 E23:E36 E42:E55">
    <cfRule type="expression" dxfId="137" priority="49">
      <formula>AND($D$7&lt;&gt;"",$E15&lt;&gt;"",($E15-$D$7)&lt;0)</formula>
    </cfRule>
  </conditionalFormatting>
  <conditionalFormatting sqref="F15:F17 F23:F36 F42:F55">
    <cfRule type="expression" dxfId="136" priority="48">
      <formula>AND($D$7&lt;&gt;"",$F15&lt;&gt;"",($F15-$D$7)&lt;0)</formula>
    </cfRule>
  </conditionalFormatting>
  <conditionalFormatting sqref="G15:G17 G23:G36 G42:G55">
    <cfRule type="expression" dxfId="135" priority="47">
      <formula>AND($D$7&lt;&gt;"",$G15&lt;&gt;"",($G15-$D$7)&lt;0)</formula>
    </cfRule>
  </conditionalFormatting>
  <conditionalFormatting sqref="D15:E17 D23:E36 D42:E55">
    <cfRule type="expression" dxfId="134" priority="46">
      <formula>AND($D15&lt;&gt;"",$E15&lt;&gt;"",($E15-$D15)&lt;0)</formula>
    </cfRule>
  </conditionalFormatting>
  <conditionalFormatting sqref="F15:G17 F23:G36 F42:G55">
    <cfRule type="expression" dxfId="133" priority="45">
      <formula>AND($F15&lt;&gt;"",$G15&lt;&gt;"",($G15-$F15)&lt;0)</formula>
    </cfRule>
  </conditionalFormatting>
  <conditionalFormatting sqref="I41:I55 I23:I36 I15:I17">
    <cfRule type="expression" dxfId="132" priority="44">
      <formula>I15&lt;&gt;""</formula>
    </cfRule>
  </conditionalFormatting>
  <conditionalFormatting sqref="E9">
    <cfRule type="expression" dxfId="131" priority="39">
      <formula>E9&lt;&gt;""</formula>
    </cfRule>
  </conditionalFormatting>
  <conditionalFormatting sqref="D8">
    <cfRule type="expression" dxfId="130" priority="41">
      <formula>D8&lt;&gt;""</formula>
    </cfRule>
  </conditionalFormatting>
  <conditionalFormatting sqref="D9">
    <cfRule type="expression" dxfId="129" priority="40">
      <formula>D9&lt;&gt;""</formula>
    </cfRule>
  </conditionalFormatting>
  <conditionalFormatting sqref="J22 H22 L22">
    <cfRule type="expression" dxfId="128" priority="38">
      <formula>H22&lt;&gt;""</formula>
    </cfRule>
  </conditionalFormatting>
  <conditionalFormatting sqref="I22">
    <cfRule type="expression" dxfId="127" priority="37">
      <formula>I22&lt;&gt;""</formula>
    </cfRule>
  </conditionalFormatting>
  <conditionalFormatting sqref="F22">
    <cfRule type="expression" dxfId="126" priority="35">
      <formula>F22&lt;&gt;""</formula>
    </cfRule>
  </conditionalFormatting>
  <conditionalFormatting sqref="F22">
    <cfRule type="expression" dxfId="125" priority="32">
      <formula>AND($D$7&lt;&gt;"",$F22&lt;&gt;"",($F22-$D$7)&lt;0)</formula>
    </cfRule>
  </conditionalFormatting>
  <conditionalFormatting sqref="F22">
    <cfRule type="expression" dxfId="124" priority="30">
      <formula>AND($F22&lt;&gt;"",$G22&lt;&gt;"",($G22-$F22)&lt;0)</formula>
    </cfRule>
  </conditionalFormatting>
  <conditionalFormatting sqref="G22">
    <cfRule type="expression" dxfId="123" priority="29">
      <formula>G22&lt;&gt;""</formula>
    </cfRule>
  </conditionalFormatting>
  <conditionalFormatting sqref="G22">
    <cfRule type="expression" dxfId="122" priority="28">
      <formula>AND($D$7&lt;&gt;"",$G22&lt;&gt;"",($G22-$D$7)&lt;0)</formula>
    </cfRule>
  </conditionalFormatting>
  <conditionalFormatting sqref="G22">
    <cfRule type="expression" dxfId="121" priority="27">
      <formula>AND($F22&lt;&gt;"",$G22&lt;&gt;"",($G22-$F22)&lt;0)</formula>
    </cfRule>
  </conditionalFormatting>
  <conditionalFormatting sqref="K22">
    <cfRule type="expression" dxfId="120" priority="26">
      <formula>K22&lt;&gt;""</formula>
    </cfRule>
  </conditionalFormatting>
  <conditionalFormatting sqref="D22">
    <cfRule type="expression" dxfId="119" priority="25">
      <formula>D22&lt;&gt;""</formula>
    </cfRule>
  </conditionalFormatting>
  <conditionalFormatting sqref="D22">
    <cfRule type="expression" dxfId="118" priority="22">
      <formula>AND($D$7&lt;&gt;"",$F22&lt;&gt;"",($F22-$D$7)&lt;0)</formula>
    </cfRule>
  </conditionalFormatting>
  <conditionalFormatting sqref="D22">
    <cfRule type="expression" dxfId="117" priority="20">
      <formula>AND($F22&lt;&gt;"",$G22&lt;&gt;"",($G22-$F22)&lt;0)</formula>
    </cfRule>
  </conditionalFormatting>
  <conditionalFormatting sqref="E22">
    <cfRule type="expression" dxfId="116" priority="19">
      <formula>E22&lt;&gt;""</formula>
    </cfRule>
  </conditionalFormatting>
  <conditionalFormatting sqref="E22">
    <cfRule type="expression" dxfId="115" priority="18">
      <formula>AND($D$7&lt;&gt;"",$G22&lt;&gt;"",($G22-$D$7)&lt;0)</formula>
    </cfRule>
  </conditionalFormatting>
  <conditionalFormatting sqref="E22">
    <cfRule type="expression" dxfId="114" priority="17">
      <formula>AND($F22&lt;&gt;"",$G22&lt;&gt;"",($G22-$F22)&lt;0)</formula>
    </cfRule>
  </conditionalFormatting>
  <conditionalFormatting sqref="B22:C22">
    <cfRule type="expression" dxfId="113" priority="16">
      <formula>B22&lt;&gt;""</formula>
    </cfRule>
  </conditionalFormatting>
  <conditionalFormatting sqref="F41">
    <cfRule type="expression" dxfId="112" priority="15">
      <formula>F41&lt;&gt;""</formula>
    </cfRule>
  </conditionalFormatting>
  <conditionalFormatting sqref="F41">
    <cfRule type="expression" dxfId="111" priority="14">
      <formula>AND($D$7&lt;&gt;"",$F41&lt;&gt;"",($F41-$D$7)&lt;0)</formula>
    </cfRule>
  </conditionalFormatting>
  <conditionalFormatting sqref="F41">
    <cfRule type="expression" dxfId="110" priority="13">
      <formula>AND($F41&lt;&gt;"",$G41&lt;&gt;"",($G41-$F41)&lt;0)</formula>
    </cfRule>
  </conditionalFormatting>
  <conditionalFormatting sqref="G41">
    <cfRule type="expression" dxfId="109" priority="12">
      <formula>G41&lt;&gt;""</formula>
    </cfRule>
  </conditionalFormatting>
  <conditionalFormatting sqref="G41">
    <cfRule type="expression" dxfId="108" priority="11">
      <formula>AND($D$7&lt;&gt;"",$G41&lt;&gt;"",($G41-$D$7)&lt;0)</formula>
    </cfRule>
  </conditionalFormatting>
  <conditionalFormatting sqref="G41">
    <cfRule type="expression" dxfId="107" priority="10">
      <formula>AND($F41&lt;&gt;"",$G41&lt;&gt;"",($G41-$F41)&lt;0)</formula>
    </cfRule>
  </conditionalFormatting>
  <conditionalFormatting sqref="D41">
    <cfRule type="expression" dxfId="106" priority="9">
      <formula>D41&lt;&gt;""</formula>
    </cfRule>
  </conditionalFormatting>
  <conditionalFormatting sqref="D41">
    <cfRule type="expression" dxfId="105" priority="8">
      <formula>AND($D$7&lt;&gt;"",$F41&lt;&gt;"",($F41-$D$7)&lt;0)</formula>
    </cfRule>
  </conditionalFormatting>
  <conditionalFormatting sqref="D41">
    <cfRule type="expression" dxfId="104" priority="7">
      <formula>AND($F41&lt;&gt;"",$G41&lt;&gt;"",($G41-$F41)&lt;0)</formula>
    </cfRule>
  </conditionalFormatting>
  <conditionalFormatting sqref="E41">
    <cfRule type="expression" dxfId="103" priority="6">
      <formula>E41&lt;&gt;""</formula>
    </cfRule>
  </conditionalFormatting>
  <conditionalFormatting sqref="E41">
    <cfRule type="expression" dxfId="102" priority="5">
      <formula>AND($D$7&lt;&gt;"",$G41&lt;&gt;"",($G41-$D$7)&lt;0)</formula>
    </cfRule>
  </conditionalFormatting>
  <conditionalFormatting sqref="E41">
    <cfRule type="expression" dxfId="101" priority="4">
      <formula>AND($F41&lt;&gt;"",$G41&lt;&gt;"",($G41-$F41)&lt;0)</formula>
    </cfRule>
  </conditionalFormatting>
  <conditionalFormatting sqref="B41:C41">
    <cfRule type="expression" dxfId="100" priority="3">
      <formula>B41&lt;&gt;""</formula>
    </cfRule>
  </conditionalFormatting>
  <conditionalFormatting sqref="L41">
    <cfRule type="expression" dxfId="99" priority="2">
      <formula>L41&lt;&gt;""</formula>
    </cfRule>
  </conditionalFormatting>
  <conditionalFormatting sqref="K41">
    <cfRule type="expression" dxfId="98" priority="1">
      <formula>K41&lt;&gt;""</formula>
    </cfRule>
  </conditionalFormatting>
  <dataValidations count="2">
    <dataValidation type="date" operator="greaterThanOrEqual" allowBlank="1" showInputMessage="1" showErrorMessage="1" error="日付を入力して下さい。_x000a_&quot;2023/1/1&quot;の様にご入力下さい。" sqref="D15:G17 D22:G36 D41:G55">
      <formula1>1</formula1>
    </dataValidation>
    <dataValidation type="whole" operator="greaterThanOrEqual" allowBlank="1" showInputMessage="1" showErrorMessage="1" error="小数点以下の数値が出ない様に入力して下さい。" sqref="H15:H17 H41:H55 H23:H36">
      <formula1>0</formula1>
    </dataValidation>
  </dataValidations>
  <pageMargins left="0.70866141732283472" right="0.70866141732283472" top="0.74803149606299213" bottom="0.74803149606299213" header="0.31496062992125984" footer="0.31496062992125984"/>
  <pageSetup paperSize="8" scale="75" orientation="landscape" r:id="rId1"/>
  <headerFooter>
    <oddHeader>&amp;F</oddHeader>
  </headerFooter>
  <rowBreaks count="1" manualBreakCount="1">
    <brk id="57" max="15"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54"/>
  <sheetViews>
    <sheetView view="pageBreakPreview" zoomScale="80" zoomScaleNormal="85" zoomScaleSheetLayoutView="80" workbookViewId="0">
      <selection activeCell="B16" sqref="B16"/>
    </sheetView>
  </sheetViews>
  <sheetFormatPr defaultColWidth="9" defaultRowHeight="15" customHeight="1"/>
  <cols>
    <col min="1" max="1" width="3.75" style="33" bestFit="1" customWidth="1"/>
    <col min="2" max="2" width="29.625" style="33" customWidth="1"/>
    <col min="3" max="7" width="20.625" style="33" customWidth="1"/>
    <col min="8" max="8" width="25.5" style="33" customWidth="1"/>
    <col min="9" max="10" width="20.625" style="33" customWidth="1"/>
    <col min="11" max="11" width="18.125" style="33" customWidth="1"/>
    <col min="12" max="12" width="10.5" style="33" customWidth="1"/>
    <col min="13" max="13" width="25.5" style="33" customWidth="1"/>
    <col min="14" max="14" width="2.125" style="33" customWidth="1"/>
    <col min="15" max="16" width="21" style="33" bestFit="1" customWidth="1"/>
    <col min="17" max="18" width="16.625" style="33" customWidth="1"/>
    <col min="19" max="19" width="10.625" style="33" customWidth="1"/>
    <col min="20" max="16384" width="9" style="33"/>
  </cols>
  <sheetData>
    <row r="1" spans="1:13" ht="23.25" customHeight="1">
      <c r="B1" s="34" t="s">
        <v>1106</v>
      </c>
      <c r="M1" s="274"/>
    </row>
    <row r="2" spans="1:13" ht="18" customHeight="1">
      <c r="B2" s="13"/>
      <c r="C2" s="34"/>
    </row>
    <row r="3" spans="1:13" ht="18" customHeight="1" thickBot="1">
      <c r="B3" s="394" t="s">
        <v>16</v>
      </c>
      <c r="C3" s="394"/>
      <c r="D3" s="448">
        <f>シート①!D3</f>
        <v>0</v>
      </c>
      <c r="E3" s="448"/>
      <c r="F3" s="275"/>
      <c r="M3" s="79" t="s">
        <v>184</v>
      </c>
    </row>
    <row r="4" spans="1:13" ht="18" customHeight="1" thickBot="1">
      <c r="B4" s="447" t="s">
        <v>15</v>
      </c>
      <c r="C4" s="447"/>
      <c r="D4" s="448">
        <f>シート①!D4</f>
        <v>0</v>
      </c>
      <c r="E4" s="448"/>
      <c r="F4" s="271"/>
      <c r="M4" s="267"/>
    </row>
    <row r="5" spans="1:13" ht="18" customHeight="1">
      <c r="B5" s="447" t="s">
        <v>173</v>
      </c>
      <c r="C5" s="447"/>
      <c r="D5" s="448">
        <f>シート①!D5</f>
        <v>0</v>
      </c>
      <c r="E5" s="448"/>
      <c r="F5" s="271"/>
    </row>
    <row r="6" spans="1:13" ht="18" customHeight="1">
      <c r="B6" s="447" t="s">
        <v>175</v>
      </c>
      <c r="C6" s="447"/>
      <c r="D6" s="448">
        <f>シート①!D6</f>
        <v>0</v>
      </c>
      <c r="E6" s="448"/>
      <c r="F6" s="271"/>
    </row>
    <row r="7" spans="1:13" ht="18" customHeight="1">
      <c r="B7" s="447" t="s">
        <v>622</v>
      </c>
      <c r="C7" s="447"/>
      <c r="D7" s="440">
        <f>シート①!D7</f>
        <v>0</v>
      </c>
      <c r="E7" s="440"/>
      <c r="F7" s="271"/>
    </row>
    <row r="8" spans="1:13" ht="15" customHeight="1">
      <c r="B8" s="441" t="s">
        <v>1046</v>
      </c>
      <c r="C8" s="443"/>
      <c r="D8" s="292" t="s">
        <v>3</v>
      </c>
      <c r="E8" s="297" t="s">
        <v>2</v>
      </c>
      <c r="F8" s="271"/>
    </row>
    <row r="9" spans="1:13" ht="18" customHeight="1">
      <c r="B9" s="444"/>
      <c r="C9" s="446"/>
      <c r="D9" s="298">
        <f>シート①!D9</f>
        <v>0</v>
      </c>
      <c r="E9" s="298">
        <f>シート①!E9</f>
        <v>0</v>
      </c>
      <c r="F9" s="271"/>
    </row>
    <row r="10" spans="1:13" ht="15" customHeight="1">
      <c r="B10" s="47"/>
      <c r="C10" s="47"/>
      <c r="D10" s="47"/>
      <c r="E10" s="47"/>
      <c r="F10" s="47"/>
    </row>
    <row r="11" spans="1:13" ht="18" customHeight="1">
      <c r="B11" s="13" t="s">
        <v>1088</v>
      </c>
    </row>
    <row r="12" spans="1:13" ht="12.75" customHeight="1">
      <c r="B12" s="136"/>
    </row>
    <row r="13" spans="1:13" ht="18" customHeight="1">
      <c r="B13" s="13" t="s">
        <v>1064</v>
      </c>
      <c r="F13" s="24"/>
      <c r="G13" s="24"/>
      <c r="H13" s="24"/>
      <c r="I13" s="24"/>
      <c r="J13" s="24"/>
      <c r="K13" s="115"/>
      <c r="L13" s="24"/>
      <c r="M13" s="24"/>
    </row>
    <row r="14" spans="1:13" ht="31.5" customHeight="1">
      <c r="A14" s="135"/>
      <c r="B14" s="485" t="s">
        <v>561</v>
      </c>
      <c r="C14" s="486"/>
      <c r="D14" s="486"/>
      <c r="E14" s="487"/>
      <c r="F14" s="488" t="s">
        <v>562</v>
      </c>
      <c r="G14" s="489"/>
      <c r="H14" s="263" t="s">
        <v>563</v>
      </c>
      <c r="I14" s="480" t="s">
        <v>1067</v>
      </c>
      <c r="J14" s="480" t="s">
        <v>1048</v>
      </c>
      <c r="K14" s="491" t="s">
        <v>564</v>
      </c>
      <c r="L14" s="492"/>
      <c r="M14" s="483" t="s">
        <v>1075</v>
      </c>
    </row>
    <row r="15" spans="1:13" ht="18" customHeight="1">
      <c r="A15" s="135"/>
      <c r="B15" s="263" t="s">
        <v>565</v>
      </c>
      <c r="C15" s="263" t="s">
        <v>566</v>
      </c>
      <c r="D15" s="263" t="s">
        <v>162</v>
      </c>
      <c r="E15" s="263" t="s">
        <v>163</v>
      </c>
      <c r="F15" s="263" t="s">
        <v>3</v>
      </c>
      <c r="G15" s="263" t="s">
        <v>2</v>
      </c>
      <c r="H15" s="117" t="s">
        <v>1077</v>
      </c>
      <c r="I15" s="480"/>
      <c r="J15" s="490"/>
      <c r="K15" s="109"/>
      <c r="L15" s="109" t="s">
        <v>4</v>
      </c>
      <c r="M15" s="484"/>
    </row>
    <row r="16" spans="1:13" ht="15.95" customHeight="1">
      <c r="A16" s="135">
        <v>1</v>
      </c>
      <c r="B16" s="253"/>
      <c r="C16" s="253"/>
      <c r="D16" s="253"/>
      <c r="E16" s="253"/>
      <c r="F16" s="254"/>
      <c r="G16" s="254"/>
      <c r="H16" s="107"/>
      <c r="I16" s="89"/>
      <c r="J16" s="89"/>
      <c r="K16" s="253"/>
      <c r="L16" s="253"/>
      <c r="M16" s="118">
        <f>ROUNDDOWN(IF(AND(I16="",J16=""),H16,H16*I16*J16),0)</f>
        <v>0</v>
      </c>
    </row>
    <row r="17" spans="1:13" ht="15.95" customHeight="1">
      <c r="A17" s="135">
        <v>2</v>
      </c>
      <c r="B17" s="253"/>
      <c r="C17" s="253"/>
      <c r="D17" s="253"/>
      <c r="E17" s="253"/>
      <c r="F17" s="254"/>
      <c r="G17" s="254"/>
      <c r="H17" s="107"/>
      <c r="I17" s="89"/>
      <c r="J17" s="89"/>
      <c r="K17" s="253"/>
      <c r="L17" s="253"/>
      <c r="M17" s="118">
        <f t="shared" ref="M17:M27" si="0">ROUNDDOWN(IF(AND(I17="",J17=""),H17,H17*I17*J17),0)</f>
        <v>0</v>
      </c>
    </row>
    <row r="18" spans="1:13" ht="15.95" customHeight="1">
      <c r="A18" s="135">
        <v>3</v>
      </c>
      <c r="B18" s="253"/>
      <c r="C18" s="253"/>
      <c r="D18" s="253"/>
      <c r="E18" s="253"/>
      <c r="F18" s="254"/>
      <c r="G18" s="254"/>
      <c r="H18" s="107"/>
      <c r="I18" s="89"/>
      <c r="J18" s="89"/>
      <c r="K18" s="253"/>
      <c r="L18" s="253"/>
      <c r="M18" s="119">
        <f t="shared" si="0"/>
        <v>0</v>
      </c>
    </row>
    <row r="19" spans="1:13" ht="15.95" customHeight="1">
      <c r="A19" s="135">
        <v>4</v>
      </c>
      <c r="B19" s="253"/>
      <c r="C19" s="253"/>
      <c r="D19" s="253"/>
      <c r="E19" s="253"/>
      <c r="F19" s="254"/>
      <c r="G19" s="254"/>
      <c r="H19" s="107"/>
      <c r="I19" s="89"/>
      <c r="J19" s="89"/>
      <c r="K19" s="253"/>
      <c r="L19" s="253"/>
      <c r="M19" s="119">
        <f t="shared" si="0"/>
        <v>0</v>
      </c>
    </row>
    <row r="20" spans="1:13" ht="15.95" customHeight="1">
      <c r="A20" s="135">
        <v>5</v>
      </c>
      <c r="B20" s="253"/>
      <c r="C20" s="253"/>
      <c r="D20" s="253"/>
      <c r="E20" s="253"/>
      <c r="F20" s="254"/>
      <c r="G20" s="254"/>
      <c r="H20" s="107"/>
      <c r="I20" s="89"/>
      <c r="J20" s="89"/>
      <c r="K20" s="253"/>
      <c r="L20" s="253"/>
      <c r="M20" s="119">
        <f t="shared" si="0"/>
        <v>0</v>
      </c>
    </row>
    <row r="21" spans="1:13" ht="15.95" customHeight="1">
      <c r="A21" s="135">
        <v>6</v>
      </c>
      <c r="B21" s="253"/>
      <c r="C21" s="253"/>
      <c r="D21" s="253"/>
      <c r="E21" s="253"/>
      <c r="F21" s="254"/>
      <c r="G21" s="254"/>
      <c r="H21" s="107"/>
      <c r="I21" s="89"/>
      <c r="J21" s="89"/>
      <c r="K21" s="253"/>
      <c r="L21" s="253"/>
      <c r="M21" s="119">
        <f t="shared" si="0"/>
        <v>0</v>
      </c>
    </row>
    <row r="22" spans="1:13" ht="15.95" customHeight="1">
      <c r="A22" s="135">
        <v>7</v>
      </c>
      <c r="B22" s="253"/>
      <c r="C22" s="253"/>
      <c r="D22" s="253"/>
      <c r="E22" s="253"/>
      <c r="F22" s="254"/>
      <c r="G22" s="254"/>
      <c r="H22" s="107"/>
      <c r="I22" s="89"/>
      <c r="J22" s="89"/>
      <c r="K22" s="253"/>
      <c r="L22" s="253"/>
      <c r="M22" s="119">
        <f t="shared" si="0"/>
        <v>0</v>
      </c>
    </row>
    <row r="23" spans="1:13" ht="15.95" customHeight="1">
      <c r="A23" s="135">
        <v>8</v>
      </c>
      <c r="B23" s="253"/>
      <c r="C23" s="253"/>
      <c r="D23" s="253"/>
      <c r="E23" s="253"/>
      <c r="F23" s="254"/>
      <c r="G23" s="254"/>
      <c r="H23" s="107"/>
      <c r="I23" s="89"/>
      <c r="J23" s="89"/>
      <c r="K23" s="253"/>
      <c r="L23" s="253"/>
      <c r="M23" s="119">
        <f t="shared" si="0"/>
        <v>0</v>
      </c>
    </row>
    <row r="24" spans="1:13" ht="15.95" customHeight="1">
      <c r="A24" s="135">
        <v>9</v>
      </c>
      <c r="B24" s="253"/>
      <c r="C24" s="253"/>
      <c r="D24" s="253"/>
      <c r="E24" s="253"/>
      <c r="F24" s="254"/>
      <c r="G24" s="254"/>
      <c r="H24" s="107"/>
      <c r="I24" s="89"/>
      <c r="J24" s="89"/>
      <c r="K24" s="253"/>
      <c r="L24" s="253"/>
      <c r="M24" s="119">
        <f t="shared" si="0"/>
        <v>0</v>
      </c>
    </row>
    <row r="25" spans="1:13" ht="15.95" customHeight="1">
      <c r="A25" s="135">
        <v>10</v>
      </c>
      <c r="B25" s="253"/>
      <c r="C25" s="253"/>
      <c r="D25" s="253"/>
      <c r="E25" s="253"/>
      <c r="F25" s="254"/>
      <c r="G25" s="254"/>
      <c r="H25" s="107"/>
      <c r="I25" s="89"/>
      <c r="J25" s="89"/>
      <c r="K25" s="253"/>
      <c r="L25" s="253"/>
      <c r="M25" s="119">
        <f t="shared" si="0"/>
        <v>0</v>
      </c>
    </row>
    <row r="26" spans="1:13" ht="15.95" customHeight="1">
      <c r="A26" s="135">
        <v>11</v>
      </c>
      <c r="B26" s="253"/>
      <c r="C26" s="253"/>
      <c r="D26" s="253"/>
      <c r="E26" s="253"/>
      <c r="F26" s="254"/>
      <c r="G26" s="254"/>
      <c r="H26" s="107"/>
      <c r="I26" s="89"/>
      <c r="J26" s="89"/>
      <c r="K26" s="253"/>
      <c r="L26" s="253"/>
      <c r="M26" s="119">
        <f t="shared" si="0"/>
        <v>0</v>
      </c>
    </row>
    <row r="27" spans="1:13" ht="15.95" customHeight="1">
      <c r="A27" s="135">
        <v>12</v>
      </c>
      <c r="B27" s="253"/>
      <c r="C27" s="253"/>
      <c r="D27" s="253"/>
      <c r="E27" s="253"/>
      <c r="F27" s="254"/>
      <c r="G27" s="254"/>
      <c r="H27" s="107"/>
      <c r="I27" s="89"/>
      <c r="J27" s="89"/>
      <c r="K27" s="253"/>
      <c r="L27" s="253"/>
      <c r="M27" s="119">
        <f t="shared" si="0"/>
        <v>0</v>
      </c>
    </row>
    <row r="28" spans="1:13" ht="15.95" customHeight="1">
      <c r="A28" s="24"/>
      <c r="B28" s="113"/>
      <c r="C28" s="113"/>
      <c r="D28" s="113"/>
      <c r="E28" s="113"/>
      <c r="F28" s="113"/>
      <c r="G28" s="113"/>
      <c r="H28" s="113"/>
      <c r="I28" s="113"/>
      <c r="J28" s="113"/>
      <c r="K28" s="111"/>
      <c r="L28" s="261" t="s">
        <v>17</v>
      </c>
      <c r="M28" s="119">
        <f>SUM(M16:M27)</f>
        <v>0</v>
      </c>
    </row>
    <row r="29" spans="1:13" ht="18" customHeight="1">
      <c r="A29" s="24"/>
      <c r="B29" s="308" t="s">
        <v>1089</v>
      </c>
      <c r="C29" s="24"/>
      <c r="D29" s="24"/>
      <c r="E29" s="24"/>
      <c r="F29" s="24"/>
      <c r="G29" s="24"/>
      <c r="H29" s="24"/>
      <c r="I29" s="24"/>
      <c r="J29" s="24"/>
      <c r="K29" s="24"/>
      <c r="L29" s="24"/>
      <c r="M29" s="24"/>
    </row>
    <row r="30" spans="1:13" ht="31.5" customHeight="1">
      <c r="A30" s="394"/>
      <c r="B30" s="485" t="s">
        <v>561</v>
      </c>
      <c r="C30" s="486"/>
      <c r="D30" s="486"/>
      <c r="E30" s="487"/>
      <c r="F30" s="488" t="s">
        <v>562</v>
      </c>
      <c r="G30" s="489"/>
      <c r="H30" s="263" t="s">
        <v>568</v>
      </c>
      <c r="I30" s="480" t="s">
        <v>1067</v>
      </c>
      <c r="J30" s="480" t="s">
        <v>1048</v>
      </c>
      <c r="K30" s="491" t="s">
        <v>569</v>
      </c>
      <c r="L30" s="492"/>
      <c r="M30" s="483" t="s">
        <v>1075</v>
      </c>
    </row>
    <row r="31" spans="1:13" ht="18" customHeight="1">
      <c r="A31" s="394"/>
      <c r="B31" s="263" t="s">
        <v>565</v>
      </c>
      <c r="C31" s="263" t="s">
        <v>566</v>
      </c>
      <c r="D31" s="263" t="s">
        <v>162</v>
      </c>
      <c r="E31" s="263" t="s">
        <v>163</v>
      </c>
      <c r="F31" s="263" t="s">
        <v>3</v>
      </c>
      <c r="G31" s="263" t="s">
        <v>2</v>
      </c>
      <c r="H31" s="117" t="s">
        <v>1077</v>
      </c>
      <c r="I31" s="480"/>
      <c r="J31" s="490"/>
      <c r="K31" s="109"/>
      <c r="L31" s="109" t="s">
        <v>4</v>
      </c>
      <c r="M31" s="484"/>
    </row>
    <row r="32" spans="1:13" ht="15.95" customHeight="1">
      <c r="A32" s="135">
        <v>1</v>
      </c>
      <c r="B32" s="253"/>
      <c r="C32" s="253"/>
      <c r="D32" s="253"/>
      <c r="E32" s="253"/>
      <c r="F32" s="254"/>
      <c r="G32" s="254"/>
      <c r="H32" s="107"/>
      <c r="I32" s="89"/>
      <c r="J32" s="89"/>
      <c r="K32" s="253"/>
      <c r="L32" s="253"/>
      <c r="M32" s="118">
        <f t="shared" ref="M32:M43" si="1">ROUNDDOWN(IF(AND(I32="",J32=""),H32,H32*I32*J32),0)</f>
        <v>0</v>
      </c>
    </row>
    <row r="33" spans="1:13" ht="15.95" customHeight="1">
      <c r="A33" s="135">
        <v>2</v>
      </c>
      <c r="B33" s="253"/>
      <c r="C33" s="253"/>
      <c r="D33" s="253"/>
      <c r="E33" s="253"/>
      <c r="F33" s="254"/>
      <c r="G33" s="254"/>
      <c r="H33" s="107"/>
      <c r="I33" s="89"/>
      <c r="J33" s="89"/>
      <c r="K33" s="253"/>
      <c r="L33" s="253"/>
      <c r="M33" s="119">
        <f t="shared" si="1"/>
        <v>0</v>
      </c>
    </row>
    <row r="34" spans="1:13" ht="15.95" customHeight="1">
      <c r="A34" s="135">
        <v>3</v>
      </c>
      <c r="B34" s="253"/>
      <c r="C34" s="253"/>
      <c r="D34" s="253"/>
      <c r="E34" s="253"/>
      <c r="F34" s="254"/>
      <c r="G34" s="254"/>
      <c r="H34" s="107"/>
      <c r="I34" s="89"/>
      <c r="J34" s="89"/>
      <c r="K34" s="253"/>
      <c r="L34" s="253"/>
      <c r="M34" s="119">
        <f t="shared" si="1"/>
        <v>0</v>
      </c>
    </row>
    <row r="35" spans="1:13" ht="15.95" customHeight="1">
      <c r="A35" s="135">
        <v>4</v>
      </c>
      <c r="B35" s="253"/>
      <c r="C35" s="253"/>
      <c r="D35" s="253"/>
      <c r="E35" s="253"/>
      <c r="F35" s="254"/>
      <c r="G35" s="254"/>
      <c r="H35" s="107"/>
      <c r="I35" s="89"/>
      <c r="J35" s="89"/>
      <c r="K35" s="253"/>
      <c r="L35" s="253"/>
      <c r="M35" s="119">
        <f t="shared" si="1"/>
        <v>0</v>
      </c>
    </row>
    <row r="36" spans="1:13" ht="15.95" customHeight="1">
      <c r="A36" s="135">
        <v>5</v>
      </c>
      <c r="B36" s="253"/>
      <c r="C36" s="253"/>
      <c r="D36" s="253"/>
      <c r="E36" s="253"/>
      <c r="F36" s="254"/>
      <c r="G36" s="254"/>
      <c r="H36" s="107"/>
      <c r="I36" s="89"/>
      <c r="J36" s="89"/>
      <c r="K36" s="253"/>
      <c r="L36" s="253"/>
      <c r="M36" s="119">
        <f t="shared" si="1"/>
        <v>0</v>
      </c>
    </row>
    <row r="37" spans="1:13" ht="15.95" customHeight="1">
      <c r="A37" s="135">
        <v>6</v>
      </c>
      <c r="B37" s="253"/>
      <c r="C37" s="253"/>
      <c r="D37" s="253"/>
      <c r="E37" s="253"/>
      <c r="F37" s="254"/>
      <c r="G37" s="254"/>
      <c r="H37" s="107"/>
      <c r="I37" s="89"/>
      <c r="J37" s="89"/>
      <c r="K37" s="253"/>
      <c r="L37" s="253"/>
      <c r="M37" s="119">
        <f t="shared" si="1"/>
        <v>0</v>
      </c>
    </row>
    <row r="38" spans="1:13" ht="15.95" customHeight="1">
      <c r="A38" s="135">
        <v>7</v>
      </c>
      <c r="B38" s="253"/>
      <c r="C38" s="253"/>
      <c r="D38" s="253"/>
      <c r="E38" s="253"/>
      <c r="F38" s="254"/>
      <c r="G38" s="254"/>
      <c r="H38" s="107"/>
      <c r="I38" s="89"/>
      <c r="J38" s="89"/>
      <c r="K38" s="253"/>
      <c r="L38" s="253"/>
      <c r="M38" s="119">
        <f t="shared" si="1"/>
        <v>0</v>
      </c>
    </row>
    <row r="39" spans="1:13" ht="15.95" customHeight="1">
      <c r="A39" s="135">
        <v>8</v>
      </c>
      <c r="B39" s="253"/>
      <c r="C39" s="253"/>
      <c r="D39" s="253"/>
      <c r="E39" s="253"/>
      <c r="F39" s="254"/>
      <c r="G39" s="254"/>
      <c r="H39" s="107"/>
      <c r="I39" s="89"/>
      <c r="J39" s="89"/>
      <c r="K39" s="253"/>
      <c r="L39" s="253"/>
      <c r="M39" s="119">
        <f t="shared" si="1"/>
        <v>0</v>
      </c>
    </row>
    <row r="40" spans="1:13" ht="15.95" customHeight="1">
      <c r="A40" s="135">
        <v>9</v>
      </c>
      <c r="B40" s="253"/>
      <c r="C40" s="253"/>
      <c r="D40" s="253"/>
      <c r="E40" s="253"/>
      <c r="F40" s="254"/>
      <c r="G40" s="254"/>
      <c r="H40" s="107"/>
      <c r="I40" s="89"/>
      <c r="J40" s="89"/>
      <c r="K40" s="253"/>
      <c r="L40" s="253"/>
      <c r="M40" s="119">
        <f t="shared" si="1"/>
        <v>0</v>
      </c>
    </row>
    <row r="41" spans="1:13" ht="15.95" customHeight="1">
      <c r="A41" s="135">
        <v>10</v>
      </c>
      <c r="B41" s="253"/>
      <c r="C41" s="253"/>
      <c r="D41" s="253"/>
      <c r="E41" s="253"/>
      <c r="F41" s="254"/>
      <c r="G41" s="254"/>
      <c r="H41" s="107"/>
      <c r="I41" s="89"/>
      <c r="J41" s="89"/>
      <c r="K41" s="253"/>
      <c r="L41" s="253"/>
      <c r="M41" s="119">
        <f t="shared" si="1"/>
        <v>0</v>
      </c>
    </row>
    <row r="42" spans="1:13" ht="15.95" customHeight="1">
      <c r="A42" s="135">
        <v>11</v>
      </c>
      <c r="B42" s="253"/>
      <c r="C42" s="253"/>
      <c r="D42" s="253"/>
      <c r="E42" s="253"/>
      <c r="F42" s="254"/>
      <c r="G42" s="254"/>
      <c r="H42" s="107"/>
      <c r="I42" s="89"/>
      <c r="J42" s="89"/>
      <c r="K42" s="253"/>
      <c r="L42" s="253"/>
      <c r="M42" s="119">
        <f t="shared" si="1"/>
        <v>0</v>
      </c>
    </row>
    <row r="43" spans="1:13" ht="15.95" customHeight="1">
      <c r="A43" s="135">
        <v>12</v>
      </c>
      <c r="B43" s="253"/>
      <c r="C43" s="253"/>
      <c r="D43" s="253"/>
      <c r="E43" s="253"/>
      <c r="F43" s="254"/>
      <c r="G43" s="254"/>
      <c r="H43" s="107"/>
      <c r="I43" s="89"/>
      <c r="J43" s="89"/>
      <c r="K43" s="253"/>
      <c r="L43" s="253"/>
      <c r="M43" s="119">
        <f t="shared" si="1"/>
        <v>0</v>
      </c>
    </row>
    <row r="44" spans="1:13" ht="15.95" customHeight="1">
      <c r="B44" s="276"/>
      <c r="C44" s="276"/>
      <c r="D44" s="276"/>
      <c r="E44" s="276"/>
      <c r="F44" s="276"/>
      <c r="G44" s="276"/>
      <c r="H44" s="113"/>
      <c r="I44" s="113"/>
      <c r="J44" s="113"/>
      <c r="K44" s="111"/>
      <c r="L44" s="261" t="s">
        <v>17</v>
      </c>
      <c r="M44" s="119">
        <f>SUM(M32:M43)</f>
        <v>0</v>
      </c>
    </row>
    <row r="45" spans="1:13" ht="20.100000000000001" customHeight="1">
      <c r="B45" s="277"/>
      <c r="C45" s="278"/>
      <c r="D45" s="279"/>
      <c r="E45" s="280" t="s">
        <v>1051</v>
      </c>
      <c r="F45" s="280" t="s">
        <v>1052</v>
      </c>
      <c r="G45" s="280" t="s">
        <v>1053</v>
      </c>
      <c r="H45" s="113"/>
      <c r="I45" s="113"/>
      <c r="J45" s="113"/>
      <c r="K45" s="261"/>
      <c r="L45" s="111"/>
      <c r="M45" s="281"/>
    </row>
    <row r="46" spans="1:13" ht="20.100000000000001" customHeight="1">
      <c r="B46" s="331" t="s">
        <v>1064</v>
      </c>
      <c r="C46" s="332"/>
      <c r="D46" s="333"/>
      <c r="E46" s="334">
        <f>M28</f>
        <v>0</v>
      </c>
      <c r="F46" s="334">
        <f>シート⑨!M21</f>
        <v>0</v>
      </c>
      <c r="G46" s="334">
        <f>SUM(E46:F46)</f>
        <v>0</v>
      </c>
      <c r="H46" s="113"/>
      <c r="I46" s="113"/>
      <c r="J46" s="113"/>
      <c r="K46" s="261"/>
      <c r="L46" s="111"/>
      <c r="M46" s="281"/>
    </row>
    <row r="47" spans="1:13" ht="20.100000000000001" customHeight="1">
      <c r="B47" s="335" t="s">
        <v>1090</v>
      </c>
      <c r="C47" s="336"/>
      <c r="D47" s="337"/>
      <c r="E47" s="338">
        <f>M44</f>
        <v>0</v>
      </c>
      <c r="F47" s="338">
        <f>シート⑨!M30</f>
        <v>0</v>
      </c>
      <c r="G47" s="338">
        <f t="shared" ref="G47:G51" si="2">SUM(E47:F47)</f>
        <v>0</v>
      </c>
      <c r="H47" s="113"/>
      <c r="I47" s="113"/>
      <c r="J47" s="113"/>
      <c r="K47" s="261"/>
      <c r="L47" s="111"/>
      <c r="M47" s="281"/>
    </row>
    <row r="48" spans="1:13" ht="20.100000000000001" customHeight="1">
      <c r="A48" s="24"/>
      <c r="B48" s="339" t="s">
        <v>1091</v>
      </c>
      <c r="C48" s="340"/>
      <c r="D48" s="341"/>
      <c r="E48" s="342"/>
      <c r="F48" s="343">
        <f>シート⑨!M39</f>
        <v>0</v>
      </c>
      <c r="G48" s="342">
        <f t="shared" si="2"/>
        <v>0</v>
      </c>
      <c r="H48" s="24"/>
      <c r="I48" s="24"/>
      <c r="J48" s="24"/>
    </row>
    <row r="49" spans="1:10" ht="20.100000000000001" customHeight="1">
      <c r="A49" s="24"/>
      <c r="B49" s="339" t="s">
        <v>1065</v>
      </c>
      <c r="C49" s="340"/>
      <c r="D49" s="341"/>
      <c r="E49" s="342"/>
      <c r="F49" s="343">
        <f>シート⑨!M48</f>
        <v>0</v>
      </c>
      <c r="G49" s="342">
        <f t="shared" si="2"/>
        <v>0</v>
      </c>
      <c r="H49" s="24"/>
      <c r="I49" s="24"/>
      <c r="J49" s="24"/>
    </row>
    <row r="50" spans="1:10" ht="20.100000000000001" customHeight="1">
      <c r="A50" s="24"/>
      <c r="B50" s="339" t="s">
        <v>1092</v>
      </c>
      <c r="C50" s="340"/>
      <c r="D50" s="341"/>
      <c r="E50" s="342"/>
      <c r="F50" s="343">
        <f>シート⑨!M57</f>
        <v>0</v>
      </c>
      <c r="G50" s="342">
        <f t="shared" si="2"/>
        <v>0</v>
      </c>
      <c r="H50" s="24"/>
      <c r="I50" s="24"/>
      <c r="J50" s="24"/>
    </row>
    <row r="51" spans="1:10" ht="20.100000000000001" customHeight="1">
      <c r="A51" s="24"/>
      <c r="B51" s="344" t="s">
        <v>1093</v>
      </c>
      <c r="C51" s="345"/>
      <c r="D51" s="346"/>
      <c r="E51" s="347"/>
      <c r="F51" s="348">
        <f>シート⑨!M68+'シート⑨-2'!Z48</f>
        <v>0</v>
      </c>
      <c r="G51" s="347">
        <f t="shared" si="2"/>
        <v>0</v>
      </c>
      <c r="H51" s="24"/>
      <c r="I51" s="24"/>
      <c r="J51" s="24"/>
    </row>
    <row r="52" spans="1:10" ht="20.100000000000001" customHeight="1">
      <c r="A52" s="24"/>
      <c r="B52" s="331" t="s">
        <v>1094</v>
      </c>
      <c r="C52" s="349"/>
      <c r="D52" s="350"/>
      <c r="E52" s="334">
        <f>SUM(E47:E51)</f>
        <v>0</v>
      </c>
      <c r="F52" s="334">
        <f>SUM(F47:F51)</f>
        <v>0</v>
      </c>
      <c r="G52" s="334">
        <f>SUM(G47:G51)</f>
        <v>0</v>
      </c>
      <c r="H52" s="24"/>
      <c r="I52" s="24"/>
      <c r="J52" s="24"/>
    </row>
    <row r="53" spans="1:10" ht="20.100000000000001" customHeight="1">
      <c r="B53" s="499" t="s">
        <v>1054</v>
      </c>
      <c r="C53" s="500"/>
      <c r="D53" s="501"/>
      <c r="E53" s="282">
        <f>SUM(E46,E52)</f>
        <v>0</v>
      </c>
      <c r="F53" s="282">
        <f t="shared" ref="F53" si="3">SUM(F46,F52)</f>
        <v>0</v>
      </c>
      <c r="G53" s="282">
        <f>SUM(G46,G52)</f>
        <v>0</v>
      </c>
    </row>
    <row r="54" spans="1:10" ht="20.100000000000001" customHeight="1"/>
  </sheetData>
  <sheetProtection password="EADB" sheet="1" selectLockedCells="1"/>
  <mergeCells count="25">
    <mergeCell ref="B53:D53"/>
    <mergeCell ref="B6:C6"/>
    <mergeCell ref="D6:E6"/>
    <mergeCell ref="B7:C7"/>
    <mergeCell ref="D7:E7"/>
    <mergeCell ref="B8:C9"/>
    <mergeCell ref="B3:C3"/>
    <mergeCell ref="D3:E3"/>
    <mergeCell ref="B4:C4"/>
    <mergeCell ref="D4:E4"/>
    <mergeCell ref="B5:C5"/>
    <mergeCell ref="D5:E5"/>
    <mergeCell ref="M14:M15"/>
    <mergeCell ref="A30:A31"/>
    <mergeCell ref="B30:E30"/>
    <mergeCell ref="F30:G30"/>
    <mergeCell ref="J30:J31"/>
    <mergeCell ref="K30:L30"/>
    <mergeCell ref="M30:M31"/>
    <mergeCell ref="B14:E14"/>
    <mergeCell ref="F14:G14"/>
    <mergeCell ref="J14:J15"/>
    <mergeCell ref="K14:L14"/>
    <mergeCell ref="I14:I15"/>
    <mergeCell ref="I30:I31"/>
  </mergeCells>
  <phoneticPr fontId="4"/>
  <conditionalFormatting sqref="J33:L43 J16:L27 B33:H43 B17:H27 H16 L32">
    <cfRule type="expression" dxfId="97" priority="54">
      <formula>B16&lt;&gt;""</formula>
    </cfRule>
  </conditionalFormatting>
  <conditionalFormatting sqref="F17:F27 F33:F43">
    <cfRule type="expression" dxfId="96" priority="53">
      <formula>AND($D$7&lt;&gt;"",$F17&lt;&gt;"",($F17-$D$7)&lt;0)</formula>
    </cfRule>
  </conditionalFormatting>
  <conditionalFormatting sqref="G17:G27 G33:G43">
    <cfRule type="expression" dxfId="95" priority="52">
      <formula>AND($D$7&lt;&gt;"",$G17&lt;&gt;"",($G17-$D$7)&lt;0)</formula>
    </cfRule>
  </conditionalFormatting>
  <conditionalFormatting sqref="F33:G43 F17:G27">
    <cfRule type="expression" dxfId="94" priority="51">
      <formula>AND($F17&lt;&gt;"",$G17&lt;&gt;"",($G17-$F17)&lt;0)</formula>
    </cfRule>
  </conditionalFormatting>
  <conditionalFormatting sqref="I33:I43 I16:I27">
    <cfRule type="expression" dxfId="93" priority="49">
      <formula>I16&lt;&gt;""</formula>
    </cfRule>
  </conditionalFormatting>
  <conditionalFormatting sqref="E9">
    <cfRule type="expression" dxfId="92" priority="12">
      <formula>E9&lt;&gt;""</formula>
    </cfRule>
  </conditionalFormatting>
  <conditionalFormatting sqref="D8">
    <cfRule type="expression" dxfId="91" priority="14">
      <formula>D8&lt;&gt;""</formula>
    </cfRule>
  </conditionalFormatting>
  <conditionalFormatting sqref="D9">
    <cfRule type="expression" dxfId="90" priority="13">
      <formula>D9&lt;&gt;""</formula>
    </cfRule>
  </conditionalFormatting>
  <conditionalFormatting sqref="B16:G16">
    <cfRule type="expression" dxfId="89" priority="10">
      <formula>B16&lt;&gt;""</formula>
    </cfRule>
  </conditionalFormatting>
  <conditionalFormatting sqref="F16">
    <cfRule type="expression" dxfId="88" priority="9">
      <formula>AND($D$7&lt;&gt;"",$F16&lt;&gt;"",($F16-$D$7)&lt;0)</formula>
    </cfRule>
  </conditionalFormatting>
  <conditionalFormatting sqref="G16">
    <cfRule type="expression" dxfId="87" priority="8">
      <formula>AND($D$7&lt;&gt;"",$G16&lt;&gt;"",($G16-$D$7)&lt;0)</formula>
    </cfRule>
  </conditionalFormatting>
  <conditionalFormatting sqref="F16:G16">
    <cfRule type="expression" dxfId="86" priority="7">
      <formula>AND($F16&lt;&gt;"",$G16&lt;&gt;"",($G16-$F16)&lt;0)</formula>
    </cfRule>
  </conditionalFormatting>
  <conditionalFormatting sqref="J32:K32 H32">
    <cfRule type="expression" dxfId="85" priority="6">
      <formula>H32&lt;&gt;""</formula>
    </cfRule>
  </conditionalFormatting>
  <conditionalFormatting sqref="I32">
    <cfRule type="expression" dxfId="84" priority="5">
      <formula>I32&lt;&gt;""</formula>
    </cfRule>
  </conditionalFormatting>
  <conditionalFormatting sqref="B32:G32">
    <cfRule type="expression" dxfId="83" priority="4">
      <formula>B32&lt;&gt;""</formula>
    </cfRule>
  </conditionalFormatting>
  <conditionalFormatting sqref="F32">
    <cfRule type="expression" dxfId="82" priority="3">
      <formula>AND($D$7&lt;&gt;"",$F32&lt;&gt;"",($F32-$D$7)&lt;0)</formula>
    </cfRule>
  </conditionalFormatting>
  <conditionalFormatting sqref="G32">
    <cfRule type="expression" dxfId="81" priority="2">
      <formula>AND($D$7&lt;&gt;"",$G32&lt;&gt;"",($G32-$D$7)&lt;0)</formula>
    </cfRule>
  </conditionalFormatting>
  <conditionalFormatting sqref="F32:G32">
    <cfRule type="expression" dxfId="80" priority="1">
      <formula>AND($F32&lt;&gt;"",$G32&lt;&gt;"",($G32-$F32)&lt;0)</formula>
    </cfRule>
  </conditionalFormatting>
  <dataValidations count="2">
    <dataValidation type="list" allowBlank="1" showInputMessage="1" showErrorMessage="1" sqref="K16:K27 K32:K43">
      <formula1>"源泉徴収票,賃金台帳,税務申告書の該当部分・BIMに係る受託業務の契約書・請求書,派遣契約書・請求書"</formula1>
    </dataValidation>
    <dataValidation type="date" operator="greaterThanOrEqual" allowBlank="1" showInputMessage="1" showErrorMessage="1" error="日付を入力して下さい。_x000a_&quot;2023/1/1&quot;の様にご入力下さい。" sqref="F16:G27 F32:G43">
      <formula1>1</formula1>
    </dataValidation>
  </dataValidations>
  <pageMargins left="0.70866141732283472" right="0.70866141732283472" top="0.55118110236220474" bottom="0.55118110236220474" header="0.31496062992125984" footer="0.31496062992125984"/>
  <pageSetup paperSize="8" scale="68" orientation="landscape" r:id="rId1"/>
  <headerFooter>
    <oddHeader>&amp;F</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シート①</vt:lpstr>
      <vt:lpstr>シート②</vt:lpstr>
      <vt:lpstr>シート③-1</vt:lpstr>
      <vt:lpstr>シート③-2</vt:lpstr>
      <vt:lpstr>シート④</vt:lpstr>
      <vt:lpstr>シート⑤</vt:lpstr>
      <vt:lpstr>シート⑥</vt:lpstr>
      <vt:lpstr>シート⑦</vt:lpstr>
      <vt:lpstr>シート⑧</vt:lpstr>
      <vt:lpstr>シート⑨</vt:lpstr>
      <vt:lpstr>シート⑨-2</vt:lpstr>
      <vt:lpstr>様式①-2入力値算定シート</vt:lpstr>
      <vt:lpstr>補助対象リスト</vt:lpstr>
      <vt:lpstr>減価償却</vt:lpstr>
      <vt:lpstr>シート①!Print_Area</vt:lpstr>
      <vt:lpstr>シート②!Print_Area</vt:lpstr>
      <vt:lpstr>'シート③-1'!Print_Area</vt:lpstr>
      <vt:lpstr>'シート③-2'!Print_Area</vt:lpstr>
      <vt:lpstr>シート④!Print_Area</vt:lpstr>
      <vt:lpstr>シート⑤!Print_Area</vt:lpstr>
      <vt:lpstr>シート⑥!Print_Area</vt:lpstr>
      <vt:lpstr>シート⑦!Print_Area</vt:lpstr>
      <vt:lpstr>シート⑧!Print_Area</vt:lpstr>
      <vt:lpstr>シート⑨!Print_Area</vt:lpstr>
      <vt:lpstr>'シート⑨-2'!Print_Area</vt:lpstr>
      <vt:lpstr>補助対象リスト!Print_Area</vt:lpstr>
      <vt:lpstr>'様式①-2入力値算定シート'!Print_Area</vt:lpstr>
      <vt:lpstr>補助対象リスト!Print_Titles</vt:lpstr>
      <vt:lpstr>減価償却!取得価格に以下の表に定める率を乗じたもの</vt:lpstr>
      <vt:lpstr>補助対象リスト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2023-09-05T01:54:17Z</dcterms:created>
  <dcterms:modified xsi:type="dcterms:W3CDTF">2025-04-02T00:55:09Z</dcterms:modified>
</cp:coreProperties>
</file>