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0950" tabRatio="624"/>
  </bookViews>
  <sheets>
    <sheet name="シート①" sheetId="1" r:id="rId1"/>
    <sheet name="シート②" sheetId="9" r:id="rId2"/>
    <sheet name="シート③-1" sheetId="16" r:id="rId3"/>
    <sheet name="シート③-2" sheetId="11" r:id="rId4"/>
    <sheet name="シート④" sheetId="13" r:id="rId5"/>
    <sheet name="シート⑤" sheetId="14" r:id="rId6"/>
    <sheet name="シート⑥" sheetId="18" r:id="rId7"/>
    <sheet name="シート⑦" sheetId="17" r:id="rId8"/>
    <sheet name="シート⑧" sheetId="20" r:id="rId9"/>
    <sheet name="シート⑨" sheetId="22" r:id="rId10"/>
    <sheet name="シート⑨-2" sheetId="25" r:id="rId11"/>
    <sheet name="様式①-2入力値算定シート" sheetId="23" r:id="rId12"/>
    <sheet name="補助対象リスト" sheetId="6" state="hidden" r:id="rId13"/>
    <sheet name="減価償却" sheetId="7" state="hidden" r:id="rId14"/>
  </sheets>
  <definedNames>
    <definedName name="_xlnm._FilterDatabase" localSheetId="12" hidden="1">補助対象リスト!$A$3:$F$226</definedName>
    <definedName name="_xlnm.Print_Area" localSheetId="0">シート①!$A$1:$AJ$73</definedName>
    <definedName name="_xlnm.Print_Area" localSheetId="1">シート②!$A$1:$Q$45</definedName>
    <definedName name="_xlnm.Print_Area" localSheetId="2">'シート③-1'!$A$1:$I$58</definedName>
    <definedName name="_xlnm.Print_Area" localSheetId="3">'シート③-2'!$A$1:$N$45</definedName>
    <definedName name="_xlnm.Print_Area" localSheetId="4">シート④!$A$1:$N$60</definedName>
    <definedName name="_xlnm.Print_Area" localSheetId="5">シート⑤!$A$1:$N$58</definedName>
    <definedName name="_xlnm.Print_Area" localSheetId="6">シート⑥!$A$1:$N$60</definedName>
    <definedName name="_xlnm.Print_Area" localSheetId="7">シート⑦!$A$1:$N$57</definedName>
    <definedName name="_xlnm.Print_Area" localSheetId="8">シート⑧!$A$1:$N$56</definedName>
    <definedName name="_xlnm.Print_Area" localSheetId="9">シート⑨!$A$1:$N$69</definedName>
    <definedName name="_xlnm.Print_Area" localSheetId="10">'シート⑨-2'!$A$1:$AA$55</definedName>
    <definedName name="_xlnm.Print_Area" localSheetId="12">補助対象リスト!$A$4:$G$373</definedName>
    <definedName name="_xlnm.Print_Area" localSheetId="11">'様式①-2入力値算定シート'!$A$1:$W$17</definedName>
    <definedName name="_xlnm.Print_Titles" localSheetId="12">補助対象リスト!$1:$3</definedName>
    <definedName name="取得価格に以下の表に定める率を乗じたもの" localSheetId="13">減価償却!$B$4:$R$31</definedName>
    <definedName name="補助対象リスト">補助対象リスト!$A$4:$G$418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M26" i="18" l="1"/>
  <c r="M25" i="18"/>
  <c r="M24" i="18"/>
  <c r="M23" i="18"/>
  <c r="M22" i="18"/>
  <c r="M21" i="18"/>
  <c r="M20" i="18"/>
  <c r="M19" i="18"/>
  <c r="M18" i="18"/>
  <c r="M17" i="18"/>
  <c r="R10" i="23" l="1"/>
  <c r="S10" i="23"/>
  <c r="R40" i="9" l="1"/>
  <c r="S40" i="9" s="1"/>
  <c r="R39" i="9"/>
  <c r="S39" i="9" s="1"/>
  <c r="R38" i="9"/>
  <c r="S38" i="9" s="1"/>
  <c r="S37" i="9"/>
  <c r="R37" i="9"/>
  <c r="R36" i="9"/>
  <c r="S36" i="9" s="1"/>
  <c r="R35" i="9"/>
  <c r="S35" i="9" s="1"/>
  <c r="R34" i="9"/>
  <c r="S34" i="9" s="1"/>
  <c r="S33" i="9"/>
  <c r="R33" i="9"/>
  <c r="R32" i="9"/>
  <c r="S32" i="9" s="1"/>
  <c r="R31" i="9"/>
  <c r="S31" i="9" s="1"/>
  <c r="R30" i="9"/>
  <c r="S30" i="9" s="1"/>
  <c r="S29" i="9"/>
  <c r="R29" i="9"/>
  <c r="R28" i="9"/>
  <c r="S28" i="9" s="1"/>
  <c r="R27" i="9"/>
  <c r="S27" i="9" s="1"/>
  <c r="R26" i="9"/>
  <c r="S26" i="9" s="1"/>
  <c r="S25" i="9"/>
  <c r="R25" i="9"/>
  <c r="R24" i="9"/>
  <c r="S24" i="9" s="1"/>
  <c r="R23" i="9"/>
  <c r="S23" i="9" s="1"/>
  <c r="R22" i="9"/>
  <c r="S22" i="9" s="1"/>
  <c r="S21" i="9"/>
  <c r="R21" i="9"/>
  <c r="R20" i="9"/>
  <c r="S20" i="9" s="1"/>
  <c r="R19" i="9"/>
  <c r="S19" i="9" s="1"/>
  <c r="R18" i="9"/>
  <c r="S18" i="9" s="1"/>
  <c r="S17" i="9"/>
  <c r="R17" i="9"/>
  <c r="R16" i="9"/>
  <c r="S16" i="9" s="1"/>
  <c r="R15" i="9"/>
  <c r="S15" i="9" s="1"/>
  <c r="R14" i="9"/>
  <c r="S14" i="9" s="1"/>
  <c r="Z48" i="25" l="1"/>
  <c r="Z47" i="25"/>
  <c r="Z46" i="25"/>
  <c r="Z45" i="25"/>
  <c r="Z44" i="25"/>
  <c r="Z43" i="25"/>
  <c r="Z42" i="25"/>
  <c r="Z41" i="25"/>
  <c r="Z40" i="25"/>
  <c r="Z39" i="25"/>
  <c r="Z38" i="25"/>
  <c r="Z37" i="25"/>
  <c r="Z36" i="25"/>
  <c r="Z35" i="25"/>
  <c r="Z34" i="25"/>
  <c r="Z28" i="25"/>
  <c r="Z27" i="25"/>
  <c r="Z26" i="25"/>
  <c r="Z25" i="25"/>
  <c r="Z24" i="25"/>
  <c r="Z23" i="25"/>
  <c r="Z22" i="25"/>
  <c r="Z21" i="25"/>
  <c r="Z20" i="25"/>
  <c r="Z19" i="25"/>
  <c r="Z18" i="25"/>
  <c r="Z17" i="25"/>
  <c r="Z16" i="25"/>
  <c r="Z15" i="25"/>
  <c r="Z14" i="25"/>
  <c r="AC56" i="1" l="1"/>
  <c r="AC55" i="1"/>
  <c r="AC54" i="1"/>
  <c r="AC53" i="1"/>
  <c r="AC52" i="1"/>
  <c r="AC51" i="1"/>
  <c r="AC50" i="1"/>
  <c r="AC49" i="1"/>
  <c r="AC48" i="1"/>
  <c r="AC47"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D7" i="25" l="1"/>
  <c r="B7" i="25"/>
  <c r="C14" i="1" l="1"/>
  <c r="AJ14" i="1" s="1"/>
  <c r="AJ56" i="1"/>
  <c r="AI56" i="1"/>
  <c r="AH56" i="1"/>
  <c r="AJ55" i="1"/>
  <c r="AI55" i="1"/>
  <c r="AH55" i="1"/>
  <c r="AJ54" i="1"/>
  <c r="AI54" i="1"/>
  <c r="AH54" i="1"/>
  <c r="AJ53" i="1"/>
  <c r="AI53" i="1"/>
  <c r="AH53" i="1"/>
  <c r="AJ52" i="1"/>
  <c r="AI52" i="1"/>
  <c r="AH52" i="1"/>
  <c r="AJ51" i="1"/>
  <c r="AI51" i="1"/>
  <c r="AH51" i="1"/>
  <c r="AJ50" i="1"/>
  <c r="AI50" i="1"/>
  <c r="AH50" i="1"/>
  <c r="AJ49" i="1"/>
  <c r="AI49" i="1"/>
  <c r="AH49" i="1"/>
  <c r="AJ48" i="1"/>
  <c r="AI48" i="1"/>
  <c r="AH48" i="1"/>
  <c r="AJ47" i="1"/>
  <c r="AI47" i="1"/>
  <c r="AH47" i="1"/>
  <c r="H15" i="25" l="1"/>
  <c r="J15" i="25" s="1"/>
  <c r="F7" i="9" l="1"/>
  <c r="Y48" i="25" l="1"/>
  <c r="X48" i="25"/>
  <c r="T48" i="25"/>
  <c r="U48" i="25" s="1"/>
  <c r="R48" i="25"/>
  <c r="H48" i="25"/>
  <c r="J48" i="25" s="1"/>
  <c r="Y47" i="25"/>
  <c r="X47" i="25"/>
  <c r="T47" i="25"/>
  <c r="U47" i="25" s="1"/>
  <c r="R47" i="25"/>
  <c r="H47" i="25"/>
  <c r="J47" i="25" s="1"/>
  <c r="Y46" i="25"/>
  <c r="X46" i="25"/>
  <c r="T46" i="25"/>
  <c r="U46" i="25" s="1"/>
  <c r="R46" i="25"/>
  <c r="H46" i="25"/>
  <c r="J46" i="25" s="1"/>
  <c r="Y45" i="25"/>
  <c r="X45" i="25"/>
  <c r="T45" i="25"/>
  <c r="U45" i="25" s="1"/>
  <c r="R45" i="25"/>
  <c r="H45" i="25"/>
  <c r="J45" i="25" s="1"/>
  <c r="Y44" i="25"/>
  <c r="X44" i="25"/>
  <c r="U44" i="25"/>
  <c r="T44" i="25"/>
  <c r="R44" i="25"/>
  <c r="H44" i="25"/>
  <c r="J44" i="25" s="1"/>
  <c r="Y43" i="25"/>
  <c r="X43" i="25"/>
  <c r="T43" i="25"/>
  <c r="U43" i="25" s="1"/>
  <c r="R43" i="25"/>
  <c r="H43" i="25"/>
  <c r="J43" i="25" s="1"/>
  <c r="Y42" i="25"/>
  <c r="X42" i="25"/>
  <c r="T42" i="25"/>
  <c r="U42" i="25" s="1"/>
  <c r="R42" i="25"/>
  <c r="H42" i="25"/>
  <c r="J42" i="25" s="1"/>
  <c r="Y41" i="25"/>
  <c r="X41" i="25"/>
  <c r="T41" i="25"/>
  <c r="U41" i="25" s="1"/>
  <c r="R41" i="25"/>
  <c r="H41" i="25"/>
  <c r="J41" i="25" s="1"/>
  <c r="Y40" i="25"/>
  <c r="X40" i="25"/>
  <c r="T40" i="25"/>
  <c r="U40" i="25" s="1"/>
  <c r="R40" i="25"/>
  <c r="H40" i="25"/>
  <c r="J40" i="25" s="1"/>
  <c r="Y39" i="25"/>
  <c r="X39" i="25"/>
  <c r="T39" i="25"/>
  <c r="U39" i="25" s="1"/>
  <c r="R39" i="25"/>
  <c r="H39" i="25"/>
  <c r="J39" i="25" s="1"/>
  <c r="Y38" i="25"/>
  <c r="X38" i="25"/>
  <c r="T38" i="25"/>
  <c r="U38" i="25" s="1"/>
  <c r="R38" i="25"/>
  <c r="H38" i="25"/>
  <c r="J38" i="25" s="1"/>
  <c r="Y37" i="25"/>
  <c r="X37" i="25"/>
  <c r="T37" i="25"/>
  <c r="U37" i="25" s="1"/>
  <c r="R37" i="25"/>
  <c r="H37" i="25"/>
  <c r="J37" i="25" s="1"/>
  <c r="Y36" i="25"/>
  <c r="X36" i="25"/>
  <c r="T36" i="25"/>
  <c r="U36" i="25" s="1"/>
  <c r="R36" i="25"/>
  <c r="H36" i="25"/>
  <c r="J36" i="25" s="1"/>
  <c r="Y35" i="25"/>
  <c r="X35" i="25"/>
  <c r="T35" i="25"/>
  <c r="U35" i="25" s="1"/>
  <c r="R35" i="25"/>
  <c r="H35" i="25"/>
  <c r="J35" i="25" s="1"/>
  <c r="Y34" i="25"/>
  <c r="X34" i="25"/>
  <c r="T34" i="25"/>
  <c r="U34" i="25" s="1"/>
  <c r="R34" i="25"/>
  <c r="H34" i="25"/>
  <c r="J34" i="25" s="1"/>
  <c r="AA48" i="25" l="1"/>
  <c r="AA46" i="25"/>
  <c r="AA45" i="25"/>
  <c r="AA44" i="25"/>
  <c r="AA43" i="25"/>
  <c r="AA41" i="25"/>
  <c r="AA40" i="25"/>
  <c r="AA39" i="25"/>
  <c r="AA37" i="25"/>
  <c r="AA36" i="25"/>
  <c r="AA35" i="25"/>
  <c r="AA38" i="25"/>
  <c r="AA42" i="25"/>
  <c r="AA47" i="25"/>
  <c r="Y28" i="25"/>
  <c r="X28" i="25"/>
  <c r="T28" i="25"/>
  <c r="U28" i="25" s="1"/>
  <c r="R28" i="25"/>
  <c r="H28" i="25"/>
  <c r="J28" i="25" s="1"/>
  <c r="Y27" i="25"/>
  <c r="X27" i="25"/>
  <c r="T27" i="25"/>
  <c r="U27" i="25" s="1"/>
  <c r="R27" i="25"/>
  <c r="H27" i="25"/>
  <c r="J27" i="25" s="1"/>
  <c r="Y26" i="25"/>
  <c r="X26" i="25"/>
  <c r="T26" i="25"/>
  <c r="U26" i="25" s="1"/>
  <c r="R26" i="25"/>
  <c r="H26" i="25"/>
  <c r="J26" i="25" s="1"/>
  <c r="Y25" i="25"/>
  <c r="X25" i="25"/>
  <c r="T25" i="25"/>
  <c r="U25" i="25" s="1"/>
  <c r="R25" i="25"/>
  <c r="H25" i="25"/>
  <c r="J25" i="25" s="1"/>
  <c r="Y24" i="25"/>
  <c r="X24" i="25"/>
  <c r="T24" i="25"/>
  <c r="U24" i="25" s="1"/>
  <c r="R24" i="25"/>
  <c r="H24" i="25"/>
  <c r="J24" i="25" s="1"/>
  <c r="Y23" i="25"/>
  <c r="X23" i="25"/>
  <c r="T23" i="25"/>
  <c r="U23" i="25" s="1"/>
  <c r="R23" i="25"/>
  <c r="H23" i="25"/>
  <c r="J23" i="25" s="1"/>
  <c r="Y22" i="25"/>
  <c r="X22" i="25"/>
  <c r="T22" i="25"/>
  <c r="U22" i="25" s="1"/>
  <c r="R22" i="25"/>
  <c r="H22" i="25"/>
  <c r="J22" i="25" s="1"/>
  <c r="Y21" i="25"/>
  <c r="X21" i="25"/>
  <c r="T21" i="25"/>
  <c r="U21" i="25" s="1"/>
  <c r="R21" i="25"/>
  <c r="H21" i="25"/>
  <c r="J21" i="25" s="1"/>
  <c r="Y20" i="25"/>
  <c r="X20" i="25"/>
  <c r="T20" i="25"/>
  <c r="U20" i="25" s="1"/>
  <c r="R20" i="25"/>
  <c r="H20" i="25"/>
  <c r="J20" i="25" s="1"/>
  <c r="Y19" i="25"/>
  <c r="X19" i="25"/>
  <c r="T19" i="25"/>
  <c r="U19" i="25" s="1"/>
  <c r="R19" i="25"/>
  <c r="H19" i="25"/>
  <c r="J19" i="25" s="1"/>
  <c r="Y18" i="25"/>
  <c r="X18" i="25"/>
  <c r="T18" i="25"/>
  <c r="U18" i="25" s="1"/>
  <c r="R18" i="25"/>
  <c r="H18" i="25"/>
  <c r="J18" i="25" s="1"/>
  <c r="Y17" i="25"/>
  <c r="X17" i="25"/>
  <c r="T17" i="25"/>
  <c r="U17" i="25" s="1"/>
  <c r="R17" i="25"/>
  <c r="H17" i="25"/>
  <c r="J17" i="25" s="1"/>
  <c r="Y16" i="25"/>
  <c r="X16" i="25"/>
  <c r="T16" i="25"/>
  <c r="U16" i="25" s="1"/>
  <c r="R16" i="25"/>
  <c r="H16" i="25"/>
  <c r="J16" i="25" s="1"/>
  <c r="X15" i="25"/>
  <c r="Y15" i="25" s="1"/>
  <c r="T15" i="25"/>
  <c r="U15" i="25" s="1"/>
  <c r="R15" i="25"/>
  <c r="Y14" i="25"/>
  <c r="X14" i="25"/>
  <c r="T14" i="25"/>
  <c r="U14" i="25" s="1"/>
  <c r="R14" i="25"/>
  <c r="H14" i="25"/>
  <c r="J14" i="25" s="1"/>
  <c r="F9" i="25"/>
  <c r="D9" i="25"/>
  <c r="D5" i="25"/>
  <c r="D3" i="25"/>
  <c r="AA27" i="25" l="1"/>
  <c r="AA25" i="25"/>
  <c r="AA24" i="25"/>
  <c r="AA23" i="25"/>
  <c r="AA20" i="25"/>
  <c r="AA19" i="25"/>
  <c r="AA17" i="25"/>
  <c r="AA16" i="25"/>
  <c r="AA26" i="25"/>
  <c r="AA21" i="25"/>
  <c r="Z49" i="25"/>
  <c r="AA34" i="25"/>
  <c r="AA49" i="25" s="1"/>
  <c r="AA18" i="25"/>
  <c r="AA28" i="25"/>
  <c r="AA22" i="25"/>
  <c r="AA15" i="25"/>
  <c r="AA14" i="25"/>
  <c r="Z29" i="25" l="1"/>
  <c r="AA29" i="25"/>
  <c r="M67" i="22"/>
  <c r="M66" i="22"/>
  <c r="M65" i="22"/>
  <c r="M64" i="22"/>
  <c r="M63" i="22"/>
  <c r="M56" i="22"/>
  <c r="M55" i="22"/>
  <c r="M54" i="22"/>
  <c r="M53" i="22"/>
  <c r="M52" i="22"/>
  <c r="M47" i="22"/>
  <c r="M46" i="22"/>
  <c r="M45" i="22"/>
  <c r="M44" i="22"/>
  <c r="M43" i="22"/>
  <c r="M38" i="22"/>
  <c r="M37" i="22"/>
  <c r="M36" i="22"/>
  <c r="M35" i="22"/>
  <c r="M34" i="22"/>
  <c r="M29" i="22"/>
  <c r="M28" i="22"/>
  <c r="M27" i="22"/>
  <c r="M26" i="22"/>
  <c r="M25" i="22"/>
  <c r="M20" i="22"/>
  <c r="M19" i="22"/>
  <c r="M18" i="22"/>
  <c r="M17" i="22"/>
  <c r="M16" i="22"/>
  <c r="M43" i="20"/>
  <c r="M42" i="20"/>
  <c r="M41" i="20"/>
  <c r="M40" i="20"/>
  <c r="M39" i="20"/>
  <c r="M38" i="20"/>
  <c r="M37" i="20"/>
  <c r="M36" i="20"/>
  <c r="M35" i="20"/>
  <c r="M34" i="20"/>
  <c r="M33" i="20"/>
  <c r="M32" i="20"/>
  <c r="M27" i="20"/>
  <c r="M26" i="20"/>
  <c r="M25" i="20"/>
  <c r="M24" i="20"/>
  <c r="M23" i="20"/>
  <c r="M22" i="20"/>
  <c r="M21" i="20"/>
  <c r="M20" i="20"/>
  <c r="M19" i="20"/>
  <c r="M18" i="20"/>
  <c r="M17" i="20"/>
  <c r="M16" i="20"/>
  <c r="M55" i="17"/>
  <c r="M54" i="17"/>
  <c r="M53" i="17"/>
  <c r="M52" i="17"/>
  <c r="M51" i="17"/>
  <c r="M50" i="17"/>
  <c r="M49" i="17"/>
  <c r="M48" i="17"/>
  <c r="M47" i="17"/>
  <c r="M46" i="17"/>
  <c r="M45" i="17"/>
  <c r="M44" i="17"/>
  <c r="M43" i="17"/>
  <c r="M42" i="17"/>
  <c r="M41" i="17"/>
  <c r="M36" i="17"/>
  <c r="M35" i="17"/>
  <c r="M34" i="17"/>
  <c r="M33" i="17"/>
  <c r="M32" i="17"/>
  <c r="M31" i="17"/>
  <c r="M30" i="17"/>
  <c r="M29" i="17"/>
  <c r="M28" i="17"/>
  <c r="M27" i="17"/>
  <c r="M26" i="17"/>
  <c r="M25" i="17"/>
  <c r="M24" i="17"/>
  <c r="M23" i="17"/>
  <c r="M22" i="17"/>
  <c r="M58" i="18"/>
  <c r="M57" i="18"/>
  <c r="M56" i="18"/>
  <c r="M55" i="18"/>
  <c r="M54" i="18"/>
  <c r="M53" i="18"/>
  <c r="M52" i="18"/>
  <c r="M51" i="18"/>
  <c r="M50" i="18"/>
  <c r="M49" i="18"/>
  <c r="M48" i="18"/>
  <c r="M42" i="18"/>
  <c r="M41" i="18"/>
  <c r="M40" i="18"/>
  <c r="M39" i="18"/>
  <c r="M38" i="18"/>
  <c r="M37" i="18"/>
  <c r="M36" i="18"/>
  <c r="M35" i="18"/>
  <c r="M34" i="18"/>
  <c r="M33" i="18"/>
  <c r="M32" i="18"/>
  <c r="M16" i="18"/>
  <c r="M56" i="14"/>
  <c r="M55" i="14"/>
  <c r="M54" i="14"/>
  <c r="M53" i="14"/>
  <c r="M52" i="14"/>
  <c r="M51" i="14"/>
  <c r="M50" i="14"/>
  <c r="M49" i="14"/>
  <c r="M48" i="14"/>
  <c r="M47" i="14"/>
  <c r="M46" i="14"/>
  <c r="M45" i="14"/>
  <c r="M44" i="14"/>
  <c r="M43" i="14"/>
  <c r="M42" i="14"/>
  <c r="M37" i="14"/>
  <c r="M36" i="14"/>
  <c r="M35" i="14"/>
  <c r="M34" i="14"/>
  <c r="M33" i="14"/>
  <c r="M32" i="14"/>
  <c r="M31" i="14"/>
  <c r="M30" i="14"/>
  <c r="M29" i="14"/>
  <c r="M28" i="14"/>
  <c r="M27" i="14"/>
  <c r="M26" i="14"/>
  <c r="M25" i="14"/>
  <c r="M24" i="14"/>
  <c r="M23" i="14"/>
  <c r="M18" i="14"/>
  <c r="M17" i="14"/>
  <c r="M16" i="14"/>
  <c r="M58" i="13"/>
  <c r="M57" i="13"/>
  <c r="M56" i="13"/>
  <c r="M55" i="13"/>
  <c r="M54" i="13"/>
  <c r="M53" i="13"/>
  <c r="M52" i="13"/>
  <c r="M51" i="13"/>
  <c r="M50" i="13"/>
  <c r="M49" i="13"/>
  <c r="M48" i="13"/>
  <c r="M47" i="13"/>
  <c r="M46" i="13"/>
  <c r="M45" i="13"/>
  <c r="M44" i="13"/>
  <c r="M38" i="13"/>
  <c r="M37" i="13"/>
  <c r="M36" i="13"/>
  <c r="M35" i="13"/>
  <c r="M34" i="13"/>
  <c r="M33" i="13"/>
  <c r="M32" i="13"/>
  <c r="M31" i="13"/>
  <c r="M30" i="13"/>
  <c r="M29" i="13"/>
  <c r="M28" i="13"/>
  <c r="M27" i="13"/>
  <c r="M26" i="13"/>
  <c r="M25" i="13"/>
  <c r="M24" i="13"/>
  <c r="M18" i="13"/>
  <c r="M17" i="13"/>
  <c r="M16" i="13"/>
  <c r="M68" i="22" l="1"/>
  <c r="F51" i="20" s="1"/>
  <c r="G51" i="20" l="1"/>
  <c r="E15" i="1" l="1"/>
  <c r="F9" i="9" l="1"/>
  <c r="G9" i="9"/>
  <c r="M44" i="20" l="1"/>
  <c r="AJ2" i="1"/>
  <c r="U14" i="1"/>
  <c r="AJ57" i="1" l="1"/>
  <c r="AH57" i="1"/>
  <c r="E9" i="22"/>
  <c r="D9" i="22"/>
  <c r="D7" i="22"/>
  <c r="D5" i="22"/>
  <c r="D3" i="22"/>
  <c r="E9" i="20"/>
  <c r="D9" i="20"/>
  <c r="D7" i="20"/>
  <c r="D5" i="20"/>
  <c r="D3" i="20"/>
  <c r="E9" i="17"/>
  <c r="D9" i="17"/>
  <c r="D7" i="17"/>
  <c r="D5" i="17"/>
  <c r="D3" i="17"/>
  <c r="E9" i="18"/>
  <c r="D9" i="18"/>
  <c r="D7" i="18"/>
  <c r="D5" i="18"/>
  <c r="D3" i="18"/>
  <c r="E9" i="14"/>
  <c r="D9" i="14"/>
  <c r="D7" i="14"/>
  <c r="D5" i="14"/>
  <c r="D3" i="14"/>
  <c r="E9" i="13"/>
  <c r="D9" i="13"/>
  <c r="D7" i="13"/>
  <c r="D5" i="13"/>
  <c r="D3" i="13"/>
  <c r="E9" i="11"/>
  <c r="D9" i="11"/>
  <c r="D7" i="11"/>
  <c r="D5" i="11"/>
  <c r="D3" i="11"/>
  <c r="E9" i="16"/>
  <c r="D9" i="16"/>
  <c r="D5" i="16"/>
  <c r="D3" i="16"/>
  <c r="M57" i="22" l="1"/>
  <c r="F50" i="20" s="1"/>
  <c r="G50" i="20" s="1"/>
  <c r="D7" i="16" l="1"/>
  <c r="F5" i="9"/>
  <c r="F3" i="9"/>
  <c r="M39" i="22" l="1"/>
  <c r="F48" i="20" l="1"/>
  <c r="G48" i="20" s="1"/>
  <c r="M48" i="22"/>
  <c r="F49" i="20" s="1"/>
  <c r="G49" i="20" s="1"/>
  <c r="M21" i="22" l="1"/>
  <c r="F46" i="20" s="1"/>
  <c r="M30" i="22"/>
  <c r="F47" i="20" s="1"/>
  <c r="F52" i="20" s="1"/>
  <c r="F53" i="20" l="1"/>
  <c r="E47" i="20"/>
  <c r="M28" i="20"/>
  <c r="E52" i="20" l="1"/>
  <c r="G47" i="20"/>
  <c r="G52" i="20" s="1"/>
  <c r="E46" i="20"/>
  <c r="M27" i="18"/>
  <c r="I10" i="23" s="1"/>
  <c r="M43" i="18"/>
  <c r="M59" i="18"/>
  <c r="M56" i="17"/>
  <c r="M37" i="17"/>
  <c r="M44" i="18" l="1"/>
  <c r="M60" i="18"/>
  <c r="G46" i="20"/>
  <c r="G53" i="20" s="1"/>
  <c r="E53" i="20"/>
  <c r="AB52" i="1"/>
  <c r="AB56" i="1"/>
  <c r="AB55" i="1"/>
  <c r="AB54" i="1"/>
  <c r="AB53" i="1"/>
  <c r="AB51" i="1"/>
  <c r="AB50" i="1"/>
  <c r="AB49" i="1"/>
  <c r="AB41" i="1"/>
  <c r="AB40" i="1"/>
  <c r="AB39" i="1"/>
  <c r="AB38" i="1"/>
  <c r="AB37" i="1"/>
  <c r="AB36" i="1"/>
  <c r="AB35" i="1"/>
  <c r="AB34" i="1"/>
  <c r="AB33" i="1"/>
  <c r="AB32" i="1"/>
  <c r="AB31" i="1"/>
  <c r="AB30" i="1"/>
  <c r="AB29" i="1"/>
  <c r="AB28" i="1"/>
  <c r="AB27" i="1"/>
  <c r="AB26" i="1"/>
  <c r="AB25" i="1"/>
  <c r="AB24" i="1"/>
  <c r="AB23" i="1"/>
  <c r="AB22" i="1"/>
  <c r="AB21" i="1"/>
  <c r="AB20" i="1"/>
  <c r="AB19" i="1"/>
  <c r="AB17" i="1"/>
  <c r="AB16" i="1"/>
  <c r="AB15" i="1"/>
  <c r="E41" i="1" l="1"/>
  <c r="E40" i="1"/>
  <c r="E39" i="1"/>
  <c r="E38" i="1"/>
  <c r="E37" i="1"/>
  <c r="E36" i="1"/>
  <c r="E35" i="1"/>
  <c r="E34" i="1"/>
  <c r="E33" i="1"/>
  <c r="E32" i="1"/>
  <c r="E31" i="1"/>
  <c r="E30" i="1"/>
  <c r="E29" i="1"/>
  <c r="E28" i="1"/>
  <c r="E27" i="1"/>
  <c r="E26" i="1"/>
  <c r="E25" i="1"/>
  <c r="E24" i="1"/>
  <c r="E23" i="1"/>
  <c r="E22" i="1"/>
  <c r="E21" i="1"/>
  <c r="E20" i="1"/>
  <c r="E19" i="1"/>
  <c r="E18" i="1"/>
  <c r="E17" i="1"/>
  <c r="E16" i="1"/>
  <c r="E14" i="1"/>
  <c r="T10" i="23" l="1"/>
  <c r="U10" i="23" s="1"/>
  <c r="U56" i="1"/>
  <c r="U55" i="1"/>
  <c r="U54" i="1"/>
  <c r="U53" i="1"/>
  <c r="U52" i="1"/>
  <c r="U51" i="1"/>
  <c r="U50" i="1"/>
  <c r="U49" i="1"/>
  <c r="U48" i="1"/>
  <c r="U47" i="1"/>
  <c r="U41" i="1"/>
  <c r="U40" i="1"/>
  <c r="U39" i="1"/>
  <c r="U38" i="1"/>
  <c r="U37" i="1"/>
  <c r="U36" i="1"/>
  <c r="U35" i="1"/>
  <c r="U34" i="1"/>
  <c r="U33" i="1"/>
  <c r="U32" i="1"/>
  <c r="U31" i="1"/>
  <c r="U30" i="1"/>
  <c r="U29" i="1"/>
  <c r="U28" i="1"/>
  <c r="U27" i="1"/>
  <c r="U26" i="1"/>
  <c r="U25" i="1"/>
  <c r="U24" i="1"/>
  <c r="U23" i="1"/>
  <c r="U22" i="1"/>
  <c r="U21" i="1"/>
  <c r="U20" i="1"/>
  <c r="U19" i="1"/>
  <c r="U18" i="1"/>
  <c r="U17" i="1"/>
  <c r="U16" i="1"/>
  <c r="U15" i="1"/>
  <c r="AA56" i="1" l="1"/>
  <c r="Z56" i="1"/>
  <c r="Y56" i="1"/>
  <c r="W56" i="1"/>
  <c r="X56" i="1" s="1"/>
  <c r="AA55" i="1"/>
  <c r="Z55" i="1"/>
  <c r="Y55" i="1"/>
  <c r="W55" i="1"/>
  <c r="X55" i="1" s="1"/>
  <c r="AA54" i="1"/>
  <c r="Z54" i="1"/>
  <c r="Y54" i="1"/>
  <c r="W54" i="1"/>
  <c r="X54" i="1" s="1"/>
  <c r="AA53" i="1"/>
  <c r="Z53" i="1"/>
  <c r="Y53" i="1"/>
  <c r="W53" i="1"/>
  <c r="X53" i="1" s="1"/>
  <c r="AA52" i="1"/>
  <c r="Z52" i="1"/>
  <c r="Y52" i="1"/>
  <c r="W52" i="1"/>
  <c r="X52" i="1" s="1"/>
  <c r="AA51" i="1"/>
  <c r="Z51" i="1"/>
  <c r="Y51" i="1"/>
  <c r="W51" i="1"/>
  <c r="X51" i="1" s="1"/>
  <c r="AA50" i="1"/>
  <c r="Z50" i="1"/>
  <c r="Y50" i="1"/>
  <c r="W50" i="1"/>
  <c r="X50" i="1" s="1"/>
  <c r="AA49" i="1"/>
  <c r="Z49" i="1"/>
  <c r="Y49" i="1"/>
  <c r="W49" i="1"/>
  <c r="X49" i="1" s="1"/>
  <c r="AA48" i="1"/>
  <c r="AB48" i="1" s="1"/>
  <c r="Z48" i="1"/>
  <c r="Y48" i="1"/>
  <c r="W48" i="1"/>
  <c r="X48" i="1" s="1"/>
  <c r="AA47" i="1"/>
  <c r="AB47" i="1" s="1"/>
  <c r="Z47" i="1"/>
  <c r="Y47" i="1"/>
  <c r="W47" i="1"/>
  <c r="X47" i="1" s="1"/>
  <c r="AA41" i="1"/>
  <c r="Z41" i="1"/>
  <c r="Y41" i="1"/>
  <c r="W41" i="1"/>
  <c r="X41" i="1" s="1"/>
  <c r="AA40" i="1"/>
  <c r="Z40" i="1"/>
  <c r="Y40" i="1"/>
  <c r="W40" i="1"/>
  <c r="X40" i="1" s="1"/>
  <c r="AA39" i="1"/>
  <c r="Z39" i="1"/>
  <c r="Y39" i="1"/>
  <c r="W39" i="1"/>
  <c r="X39" i="1" s="1"/>
  <c r="AA38" i="1"/>
  <c r="Z38" i="1"/>
  <c r="Y38" i="1"/>
  <c r="W38" i="1"/>
  <c r="X38" i="1" s="1"/>
  <c r="AA37" i="1"/>
  <c r="Z37" i="1"/>
  <c r="Y37" i="1"/>
  <c r="W37" i="1"/>
  <c r="X37" i="1" s="1"/>
  <c r="AA36" i="1"/>
  <c r="Z36" i="1"/>
  <c r="Y36" i="1"/>
  <c r="W36" i="1"/>
  <c r="X36" i="1" s="1"/>
  <c r="AA35" i="1"/>
  <c r="Z35" i="1"/>
  <c r="Y35" i="1"/>
  <c r="W35" i="1"/>
  <c r="X35" i="1" s="1"/>
  <c r="AA34" i="1"/>
  <c r="Z34" i="1"/>
  <c r="Y34" i="1"/>
  <c r="W34" i="1"/>
  <c r="X34" i="1" s="1"/>
  <c r="AA33" i="1"/>
  <c r="Z33" i="1"/>
  <c r="Y33" i="1"/>
  <c r="W33" i="1"/>
  <c r="X33" i="1" s="1"/>
  <c r="AA32" i="1"/>
  <c r="Z32" i="1"/>
  <c r="Y32" i="1"/>
  <c r="W32" i="1"/>
  <c r="X32" i="1" s="1"/>
  <c r="AA31" i="1"/>
  <c r="Z31" i="1"/>
  <c r="Y31" i="1"/>
  <c r="W31" i="1"/>
  <c r="X31" i="1" s="1"/>
  <c r="AA30" i="1"/>
  <c r="Z30" i="1"/>
  <c r="Y30" i="1"/>
  <c r="W30" i="1"/>
  <c r="X30" i="1" s="1"/>
  <c r="AA29" i="1"/>
  <c r="Z29" i="1"/>
  <c r="Y29" i="1"/>
  <c r="W29" i="1"/>
  <c r="X29" i="1" s="1"/>
  <c r="AA28" i="1"/>
  <c r="Z28" i="1"/>
  <c r="Y28" i="1"/>
  <c r="W28" i="1"/>
  <c r="X28" i="1" s="1"/>
  <c r="AA27" i="1"/>
  <c r="Z27" i="1"/>
  <c r="Y27" i="1"/>
  <c r="W27" i="1"/>
  <c r="X27" i="1" s="1"/>
  <c r="AA26" i="1"/>
  <c r="Z26" i="1"/>
  <c r="Y26" i="1"/>
  <c r="W26" i="1"/>
  <c r="X26" i="1" s="1"/>
  <c r="AA25" i="1"/>
  <c r="Z25" i="1"/>
  <c r="Y25" i="1"/>
  <c r="W25" i="1"/>
  <c r="X25" i="1" s="1"/>
  <c r="AA24" i="1"/>
  <c r="Z24" i="1"/>
  <c r="Y24" i="1"/>
  <c r="W24" i="1"/>
  <c r="X24" i="1" s="1"/>
  <c r="AA23" i="1"/>
  <c r="Z23" i="1"/>
  <c r="Y23" i="1"/>
  <c r="W23" i="1"/>
  <c r="X23" i="1" s="1"/>
  <c r="AA22" i="1"/>
  <c r="Z22" i="1"/>
  <c r="Y22" i="1"/>
  <c r="W22" i="1"/>
  <c r="X22" i="1" s="1"/>
  <c r="AA21" i="1"/>
  <c r="Z21" i="1"/>
  <c r="Y21" i="1"/>
  <c r="W21" i="1"/>
  <c r="X21" i="1" s="1"/>
  <c r="AA20" i="1"/>
  <c r="Z20" i="1"/>
  <c r="Y20" i="1"/>
  <c r="W20" i="1"/>
  <c r="X20" i="1" s="1"/>
  <c r="AA19" i="1"/>
  <c r="Z19" i="1"/>
  <c r="Y19" i="1"/>
  <c r="W19" i="1"/>
  <c r="X19" i="1" s="1"/>
  <c r="AA18" i="1"/>
  <c r="AB18" i="1" s="1"/>
  <c r="Z18" i="1"/>
  <c r="Y18" i="1"/>
  <c r="W18" i="1"/>
  <c r="X18" i="1" s="1"/>
  <c r="AA17" i="1"/>
  <c r="Y17" i="1"/>
  <c r="Z17" i="1" s="1"/>
  <c r="W17" i="1"/>
  <c r="X17" i="1" s="1"/>
  <c r="AA16" i="1"/>
  <c r="Y16" i="1"/>
  <c r="Z16" i="1" s="1"/>
  <c r="W16" i="1"/>
  <c r="X16" i="1" s="1"/>
  <c r="AA15" i="1"/>
  <c r="Y15" i="1"/>
  <c r="Z15" i="1" s="1"/>
  <c r="W15" i="1"/>
  <c r="X15" i="1" s="1"/>
  <c r="W14" i="1"/>
  <c r="X14" i="1" s="1"/>
  <c r="AA14" i="1"/>
  <c r="AB14" i="1" s="1"/>
  <c r="Y14" i="1"/>
  <c r="K15" i="1" l="1"/>
  <c r="M15" i="1" s="1"/>
  <c r="C15" i="1"/>
  <c r="AJ15" i="1" l="1"/>
  <c r="AI15" i="1"/>
  <c r="AH15" i="1"/>
  <c r="AG15" i="1"/>
  <c r="M19" i="13" l="1"/>
  <c r="M19" i="14"/>
  <c r="M38" i="14"/>
  <c r="M57" i="14"/>
  <c r="M59" i="13"/>
  <c r="M39" i="13"/>
  <c r="K48" i="1"/>
  <c r="M48" i="1" s="1"/>
  <c r="K49" i="1"/>
  <c r="M49" i="1" s="1"/>
  <c r="K50" i="1"/>
  <c r="M50" i="1" s="1"/>
  <c r="K51" i="1"/>
  <c r="M51" i="1" s="1"/>
  <c r="K52" i="1"/>
  <c r="M52" i="1" s="1"/>
  <c r="K53" i="1"/>
  <c r="M53" i="1" s="1"/>
  <c r="K54" i="1"/>
  <c r="M54" i="1" s="1"/>
  <c r="K55" i="1"/>
  <c r="M55" i="1" s="1"/>
  <c r="K56" i="1"/>
  <c r="M56" i="1" s="1"/>
  <c r="K47" i="1"/>
  <c r="M47" i="1" s="1"/>
  <c r="K16" i="1"/>
  <c r="M16" i="1" s="1"/>
  <c r="K17" i="1"/>
  <c r="M17" i="1" s="1"/>
  <c r="K18" i="1"/>
  <c r="M18" i="1" s="1"/>
  <c r="K19" i="1"/>
  <c r="M19" i="1" s="1"/>
  <c r="K20" i="1"/>
  <c r="M20" i="1" s="1"/>
  <c r="K21" i="1"/>
  <c r="M21" i="1" s="1"/>
  <c r="K22" i="1"/>
  <c r="M22" i="1" s="1"/>
  <c r="K23" i="1"/>
  <c r="M23" i="1" s="1"/>
  <c r="K24" i="1"/>
  <c r="M24" i="1" s="1"/>
  <c r="K25" i="1"/>
  <c r="M25" i="1" s="1"/>
  <c r="K26" i="1"/>
  <c r="M26" i="1" s="1"/>
  <c r="K27" i="1"/>
  <c r="M27" i="1" s="1"/>
  <c r="K28" i="1"/>
  <c r="M28" i="1" s="1"/>
  <c r="K29" i="1"/>
  <c r="M29" i="1" s="1"/>
  <c r="K30" i="1"/>
  <c r="M30" i="1" s="1"/>
  <c r="K31" i="1"/>
  <c r="M31" i="1" s="1"/>
  <c r="K32" i="1"/>
  <c r="M32" i="1" s="1"/>
  <c r="K33" i="1"/>
  <c r="M33" i="1" s="1"/>
  <c r="K34" i="1"/>
  <c r="M34" i="1" s="1"/>
  <c r="K35" i="1"/>
  <c r="M35" i="1" s="1"/>
  <c r="K36" i="1"/>
  <c r="M36" i="1" s="1"/>
  <c r="K37" i="1"/>
  <c r="M37" i="1" s="1"/>
  <c r="K38" i="1"/>
  <c r="M38" i="1" s="1"/>
  <c r="K39" i="1"/>
  <c r="M39" i="1" s="1"/>
  <c r="K40" i="1"/>
  <c r="M40" i="1" s="1"/>
  <c r="K41" i="1"/>
  <c r="M41" i="1" s="1"/>
  <c r="K14" i="1"/>
  <c r="M14" i="1" s="1"/>
  <c r="M60" i="13" l="1"/>
  <c r="M10" i="23" s="1"/>
  <c r="M20" i="13"/>
  <c r="F10" i="23" s="1"/>
  <c r="J10" i="23"/>
  <c r="M40" i="13"/>
  <c r="G10" i="23" s="1"/>
  <c r="K10" i="23"/>
  <c r="C41" i="1"/>
  <c r="C40" i="1"/>
  <c r="C39" i="1"/>
  <c r="C38" i="1"/>
  <c r="C37" i="1"/>
  <c r="C36" i="1"/>
  <c r="C35" i="1"/>
  <c r="C34" i="1"/>
  <c r="C33" i="1"/>
  <c r="C32" i="1"/>
  <c r="C31" i="1"/>
  <c r="C30" i="1"/>
  <c r="C29" i="1"/>
  <c r="C28" i="1"/>
  <c r="C27" i="1"/>
  <c r="C26" i="1"/>
  <c r="C25" i="1"/>
  <c r="C24" i="1"/>
  <c r="C23" i="1"/>
  <c r="C22" i="1"/>
  <c r="C21" i="1"/>
  <c r="C20" i="1"/>
  <c r="C19" i="1"/>
  <c r="C18" i="1"/>
  <c r="C17" i="1"/>
  <c r="C16" i="1"/>
  <c r="AJ39" i="1" l="1"/>
  <c r="AH39" i="1"/>
  <c r="AI39" i="1"/>
  <c r="AI24" i="1"/>
  <c r="AH24" i="1"/>
  <c r="AJ24" i="1"/>
  <c r="AJ32" i="1"/>
  <c r="AI32" i="1"/>
  <c r="AH32" i="1"/>
  <c r="AH40" i="1"/>
  <c r="AI40" i="1"/>
  <c r="AJ40" i="1"/>
  <c r="AI25" i="1"/>
  <c r="AJ25" i="1"/>
  <c r="AH25" i="1"/>
  <c r="AI33" i="1"/>
  <c r="AH33" i="1"/>
  <c r="AJ33" i="1"/>
  <c r="AI41" i="1"/>
  <c r="AJ41" i="1"/>
  <c r="AH41" i="1"/>
  <c r="AI17" i="1"/>
  <c r="AH17" i="1"/>
  <c r="AJ17" i="1"/>
  <c r="AI18" i="1"/>
  <c r="AH18" i="1"/>
  <c r="AJ18" i="1"/>
  <c r="AI26" i="1"/>
  <c r="AJ26" i="1"/>
  <c r="AH26" i="1"/>
  <c r="AI34" i="1"/>
  <c r="AH34" i="1"/>
  <c r="AJ34" i="1"/>
  <c r="AH27" i="1"/>
  <c r="AI27" i="1"/>
  <c r="AJ27" i="1"/>
  <c r="AH35" i="1"/>
  <c r="AJ35" i="1"/>
  <c r="AI35" i="1"/>
  <c r="AJ31" i="1"/>
  <c r="AI31" i="1"/>
  <c r="AH31" i="1"/>
  <c r="AH20" i="1"/>
  <c r="AJ20" i="1"/>
  <c r="AI20" i="1"/>
  <c r="AH28" i="1"/>
  <c r="AJ28" i="1"/>
  <c r="AI28" i="1"/>
  <c r="AH36" i="1"/>
  <c r="AI36" i="1"/>
  <c r="AJ36" i="1"/>
  <c r="AJ23" i="1"/>
  <c r="AH23" i="1"/>
  <c r="AI23" i="1"/>
  <c r="AH19" i="1"/>
  <c r="AJ19" i="1"/>
  <c r="AI19" i="1"/>
  <c r="AJ21" i="1"/>
  <c r="AI21" i="1"/>
  <c r="AH21" i="1"/>
  <c r="AH29" i="1"/>
  <c r="AJ29" i="1"/>
  <c r="AI29" i="1"/>
  <c r="AH37" i="1"/>
  <c r="AJ37" i="1"/>
  <c r="AI37" i="1"/>
  <c r="AI16" i="1"/>
  <c r="AJ16" i="1"/>
  <c r="AH16" i="1"/>
  <c r="AJ22" i="1"/>
  <c r="AH22" i="1"/>
  <c r="AI22" i="1"/>
  <c r="AJ30" i="1"/>
  <c r="AI30" i="1"/>
  <c r="AH30" i="1"/>
  <c r="AJ38" i="1"/>
  <c r="AI38" i="1"/>
  <c r="AH38" i="1"/>
  <c r="L10" i="23"/>
  <c r="Z14" i="1"/>
  <c r="AG14" i="1" l="1"/>
  <c r="AE14" i="1"/>
  <c r="AH14" i="1" l="1"/>
  <c r="AI14" i="1"/>
  <c r="AF14" i="1"/>
  <c r="AD14" i="1"/>
  <c r="M43" i="11" l="1"/>
  <c r="L43" i="11"/>
  <c r="AG52" i="1" l="1"/>
  <c r="AG51" i="1"/>
  <c r="AG50" i="1"/>
  <c r="AG49" i="1"/>
  <c r="AG48" i="1"/>
  <c r="AG47" i="1"/>
  <c r="AG56" i="1"/>
  <c r="AG55" i="1"/>
  <c r="AG54" i="1"/>
  <c r="AG53"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D15" i="23" l="1" a="1"/>
  <c r="D15" i="23" s="1"/>
  <c r="E15" i="23" a="1"/>
  <c r="E15" i="23" s="1"/>
  <c r="C16" i="23" a="1"/>
  <c r="C16" i="23" s="1"/>
  <c r="C15" i="23" a="1"/>
  <c r="C15" i="23" s="1"/>
  <c r="E16" i="23" a="1"/>
  <c r="E16" i="23" s="1"/>
  <c r="D16" i="23" a="1"/>
  <c r="D16" i="23" s="1"/>
  <c r="AI57" i="1"/>
  <c r="P41" i="9" l="1"/>
  <c r="H10" i="23" s="1"/>
  <c r="AF56" i="1" l="1"/>
  <c r="AE56" i="1"/>
  <c r="AD56" i="1"/>
  <c r="AF55" i="1"/>
  <c r="AE55" i="1"/>
  <c r="AD55" i="1"/>
  <c r="AF54" i="1"/>
  <c r="AE54" i="1"/>
  <c r="AD54" i="1"/>
  <c r="AF53" i="1"/>
  <c r="AE53" i="1"/>
  <c r="AD53" i="1"/>
  <c r="AF52" i="1"/>
  <c r="AE52" i="1"/>
  <c r="AD52" i="1"/>
  <c r="AF51" i="1"/>
  <c r="AE51" i="1"/>
  <c r="AD51" i="1"/>
  <c r="AF50" i="1"/>
  <c r="AE50" i="1"/>
  <c r="AD50" i="1"/>
  <c r="AF49" i="1"/>
  <c r="AE49" i="1"/>
  <c r="AD49" i="1"/>
  <c r="AF48" i="1"/>
  <c r="AD48" i="1"/>
  <c r="AF47" i="1"/>
  <c r="AD47"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F18" i="1"/>
  <c r="AE18" i="1"/>
  <c r="AE17" i="1"/>
  <c r="AE16" i="1"/>
  <c r="AE15" i="1"/>
  <c r="AD57" i="1" l="1"/>
  <c r="AF57" i="1"/>
  <c r="AI42" i="1"/>
  <c r="AD17" i="1" l="1"/>
  <c r="AF15" i="1"/>
  <c r="AD16" i="1" l="1"/>
  <c r="AE48" i="1"/>
  <c r="AE47" i="1"/>
  <c r="AD15" i="1"/>
  <c r="AF17" i="1"/>
  <c r="AD18" i="1"/>
  <c r="AE57" i="1" l="1"/>
  <c r="AD19" i="1"/>
  <c r="AF16" i="1"/>
  <c r="AF41" i="1"/>
  <c r="AJ42" i="1" l="1"/>
  <c r="AJ59" i="1" s="1"/>
  <c r="E14" i="23" s="1"/>
  <c r="AJ66" i="1" l="1"/>
  <c r="AH42" i="1"/>
  <c r="AH59" i="1" s="1"/>
  <c r="C14" i="23" s="1"/>
  <c r="AG42" i="1"/>
  <c r="AH66" i="1" l="1"/>
  <c r="AE42" i="1"/>
  <c r="AF42" i="1" l="1"/>
  <c r="AF59" i="1" s="1"/>
  <c r="E13" i="23" s="1"/>
  <c r="AF66" i="1" l="1"/>
  <c r="E10" i="23"/>
  <c r="AE59" i="1"/>
  <c r="D13" i="23" s="1"/>
  <c r="AE66" i="1" l="1"/>
  <c r="D10" i="23"/>
  <c r="AD42" i="1"/>
  <c r="AD59" i="1" s="1"/>
  <c r="C13" i="23" s="1"/>
  <c r="AD66" i="1" l="1"/>
  <c r="C10" i="23"/>
  <c r="AG57" i="1"/>
  <c r="AG59" i="1" s="1"/>
  <c r="AG66" i="1" s="1"/>
  <c r="P10" i="23" l="1"/>
  <c r="Q10" i="23" s="1"/>
  <c r="V10" i="23" s="1"/>
  <c r="AI59" i="1"/>
  <c r="D14" i="23" s="1"/>
  <c r="AI66" i="1" l="1"/>
</calcChain>
</file>

<file path=xl/comments1.xml><?xml version="1.0" encoding="utf-8"?>
<comments xmlns="http://schemas.openxmlformats.org/spreadsheetml/2006/main">
  <authors>
    <author>作成者</author>
  </authors>
  <commentList>
    <comment ref="M12" authorId="0" shapeId="0">
      <text>
        <r>
          <rPr>
            <b/>
            <sz val="9"/>
            <color indexed="81"/>
            <rFont val="MS P ゴシック"/>
            <family val="3"/>
            <charset val="128"/>
          </rPr>
          <t>購入金額 ＊ 利用割合
円単位切り捨て</t>
        </r>
      </text>
    </comment>
    <comment ref="AC12" authorId="0" shapeId="0">
      <text>
        <r>
          <rPr>
            <b/>
            <sz val="9"/>
            <color indexed="81"/>
            <rFont val="MS P ゴシック"/>
            <family val="3"/>
            <charset val="128"/>
          </rPr>
          <t xml:space="preserve">小数点以下切り捨て
</t>
        </r>
      </text>
    </comment>
    <comment ref="AG12" authorId="0" shapeId="0">
      <text>
        <r>
          <rPr>
            <b/>
            <sz val="9"/>
            <color indexed="81"/>
            <rFont val="MS P ゴシック"/>
            <family val="3"/>
            <charset val="128"/>
          </rPr>
          <t xml:space="preserve">小数点以下切り捨て
</t>
        </r>
      </text>
    </comment>
    <comment ref="AC45" authorId="0" shapeId="0">
      <text>
        <r>
          <rPr>
            <b/>
            <sz val="9"/>
            <color indexed="81"/>
            <rFont val="MS P ゴシック"/>
            <family val="3"/>
            <charset val="128"/>
          </rPr>
          <t xml:space="preserve">小数点以下切り捨て
</t>
        </r>
      </text>
    </comment>
    <comment ref="AG45"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本プロジェクトに係わる業務の内、補助対象となる業務の割合を記載</t>
        </r>
      </text>
    </comment>
    <comment ref="M14" authorId="0" shapeId="0">
      <text>
        <r>
          <rPr>
            <b/>
            <sz val="9"/>
            <color indexed="81"/>
            <rFont val="MS P ゴシック"/>
            <family val="3"/>
            <charset val="128"/>
          </rPr>
          <t>契約額* 従事割合
円単位切り捨て</t>
        </r>
      </text>
    </comment>
    <comment ref="M22" authorId="0" shapeId="0">
      <text>
        <r>
          <rPr>
            <b/>
            <sz val="9"/>
            <color indexed="81"/>
            <rFont val="MS P ゴシック"/>
            <family val="3"/>
            <charset val="128"/>
          </rPr>
          <t>契約額* 従事割合
円単位切り捨て</t>
        </r>
      </text>
    </comment>
    <comment ref="M4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I14" authorId="0" shapeId="0">
      <text>
        <r>
          <rPr>
            <b/>
            <sz val="9"/>
            <color indexed="81"/>
            <rFont val="MS P ゴシック"/>
            <family val="3"/>
            <charset val="128"/>
          </rPr>
          <t>他の事業も含まれている契約の場合は、当プロジェクトの業務割合を記載</t>
        </r>
      </text>
    </comment>
    <comment ref="J14" authorId="0" shapeId="0">
      <text>
        <r>
          <rPr>
            <b/>
            <sz val="9"/>
            <color indexed="81"/>
            <rFont val="MS P ゴシック"/>
            <family val="3"/>
            <charset val="128"/>
          </rPr>
          <t>本プロジェクトで行う業務の内、補助対象となる業務の割合</t>
        </r>
      </text>
    </comment>
    <comment ref="M14" authorId="0" shapeId="0">
      <text>
        <r>
          <rPr>
            <b/>
            <sz val="9"/>
            <color indexed="81"/>
            <rFont val="MS P ゴシック"/>
            <family val="3"/>
            <charset val="128"/>
          </rPr>
          <t>契約額* 従事割合
円単位切り捨て</t>
        </r>
      </text>
    </comment>
  </commentList>
</comments>
</file>

<file path=xl/comments4.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本プロジェクトで行う業務の内、補助対象となる業務の従事割合</t>
        </r>
      </text>
    </comment>
    <comment ref="M14" authorId="0" shapeId="0">
      <text>
        <r>
          <rPr>
            <b/>
            <sz val="9"/>
            <color indexed="81"/>
            <rFont val="MS P ゴシック"/>
            <family val="3"/>
            <charset val="128"/>
          </rPr>
          <t>契約額* 従事割合
円単位切り捨て</t>
        </r>
      </text>
    </comment>
  </commentList>
</comments>
</file>

<file path=xl/comments5.xml><?xml version="1.0" encoding="utf-8"?>
<comments xmlns="http://schemas.openxmlformats.org/spreadsheetml/2006/main">
  <authors>
    <author>作成者</author>
  </authors>
  <commentList>
    <comment ref="I20" authorId="0" shapeId="0">
      <text>
        <r>
          <rPr>
            <b/>
            <sz val="9"/>
            <color indexed="81"/>
            <rFont val="MS P ゴシック"/>
            <family val="3"/>
            <charset val="128"/>
          </rPr>
          <t>他の事業も含まれている契約の場合は、当プロジェクトの業務割合を記載</t>
        </r>
      </text>
    </comment>
    <comment ref="J20" authorId="0" shapeId="0">
      <text>
        <r>
          <rPr>
            <b/>
            <sz val="9"/>
            <color indexed="81"/>
            <rFont val="MS P ゴシック"/>
            <family val="3"/>
            <charset val="128"/>
          </rPr>
          <t>本プロジェクトで行う業務の内、補助対象となる業務の割合</t>
        </r>
      </text>
    </comment>
    <comment ref="M20" authorId="0" shapeId="0">
      <text>
        <r>
          <rPr>
            <b/>
            <sz val="9"/>
            <color indexed="81"/>
            <rFont val="MS P ゴシック"/>
            <family val="3"/>
            <charset val="128"/>
          </rPr>
          <t>契約額* 従事割合
円単位切り捨て</t>
        </r>
      </text>
    </comment>
    <comment ref="M39" authorId="0" shapeId="0">
      <text>
        <r>
          <rPr>
            <b/>
            <sz val="9"/>
            <color indexed="81"/>
            <rFont val="MS P ゴシック"/>
            <family val="3"/>
            <charset val="128"/>
          </rPr>
          <t>契約額* 従事割合
円単位切り捨て</t>
        </r>
      </text>
    </comment>
  </commentList>
</comments>
</file>

<file path=xl/comments6.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本プロジェクトで行う業務の内、補助対象となる業務の従事割合</t>
        </r>
      </text>
    </comment>
  </commentList>
</comments>
</file>

<file path=xl/comments7.xml><?xml version="1.0" encoding="utf-8"?>
<comments xmlns="http://schemas.openxmlformats.org/spreadsheetml/2006/main">
  <authors>
    <author>作成者</author>
  </authors>
  <commentList>
    <comment ref="I14" authorId="0" shapeId="0">
      <text>
        <r>
          <rPr>
            <b/>
            <sz val="9"/>
            <color indexed="81"/>
            <rFont val="MS P ゴシック"/>
            <family val="3"/>
            <charset val="128"/>
          </rPr>
          <t>他の事業も含まれている契約の場合は、当プロジェクトの業務割合を記載</t>
        </r>
      </text>
    </comment>
    <comment ref="J14" authorId="0" shapeId="0">
      <text>
        <r>
          <rPr>
            <b/>
            <sz val="9"/>
            <color indexed="81"/>
            <rFont val="MS P ゴシック"/>
            <family val="3"/>
            <charset val="128"/>
          </rPr>
          <t>本プロジェクトで行う業務の内、補助対象となる業務の割合</t>
        </r>
      </text>
    </comment>
  </commentList>
</comments>
</file>

<file path=xl/comments8.xml><?xml version="1.0" encoding="utf-8"?>
<comments xmlns="http://schemas.openxmlformats.org/spreadsheetml/2006/main">
  <authors>
    <author>作成者</author>
  </authors>
  <commentList>
    <comment ref="I12" authorId="0" shapeId="0">
      <text>
        <r>
          <rPr>
            <b/>
            <sz val="10"/>
            <color indexed="81"/>
            <rFont val="MS P ゴシック"/>
            <family val="3"/>
            <charset val="128"/>
          </rPr>
          <t>他の事業と併用している場合は、当プロジェクトの利用割合を記載</t>
        </r>
      </text>
    </comment>
    <comment ref="J12" authorId="0" shapeId="0">
      <text>
        <r>
          <rPr>
            <b/>
            <sz val="9"/>
            <color indexed="81"/>
            <rFont val="MS P ゴシック"/>
            <family val="3"/>
            <charset val="128"/>
          </rPr>
          <t>購入金額 ＊ 利用割合
円単位切り捨て</t>
        </r>
      </text>
    </comment>
    <comment ref="Z12" authorId="0" shapeId="0">
      <text>
        <r>
          <rPr>
            <b/>
            <sz val="9"/>
            <color indexed="81"/>
            <rFont val="MS P ゴシック"/>
            <family val="3"/>
            <charset val="128"/>
          </rPr>
          <t>小数点以下切り捨て</t>
        </r>
      </text>
    </comment>
    <comment ref="AA12" authorId="0" shapeId="0">
      <text>
        <r>
          <rPr>
            <b/>
            <sz val="9"/>
            <color indexed="81"/>
            <rFont val="MS P ゴシック"/>
            <family val="3"/>
            <charset val="128"/>
          </rPr>
          <t xml:space="preserve">小数点以下切り捨て
</t>
        </r>
      </text>
    </comment>
    <comment ref="Z32" authorId="0" shapeId="0">
      <text>
        <r>
          <rPr>
            <b/>
            <sz val="9"/>
            <color indexed="81"/>
            <rFont val="MS P ゴシック"/>
            <family val="3"/>
            <charset val="128"/>
          </rPr>
          <t>小数点以下切り捨て</t>
        </r>
      </text>
    </comment>
    <comment ref="AA32" authorId="0" shapeId="0">
      <text>
        <r>
          <rPr>
            <b/>
            <sz val="9"/>
            <color indexed="81"/>
            <rFont val="MS P ゴシック"/>
            <family val="3"/>
            <charset val="128"/>
          </rPr>
          <t xml:space="preserve">小数点以下切り捨て
</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<sst xmlns="http://schemas.openxmlformats.org/spreadsheetml/2006/main" count="3213" uniqueCount="1241">
  <si>
    <t>総合計</t>
    <rPh sb="0" eb="1">
      <t>ソウ</t>
    </rPh>
    <rPh sb="1" eb="3">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</si>
  <si>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</si>
  <si>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</si>
  <si>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</si>
  <si>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</si>
  <si>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</si>
  <si>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</si>
  <si>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</si>
  <si>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</si>
  <si>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</si>
  <si>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</si>
  <si>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</si>
  <si>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</si>
  <si>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</si>
  <si>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</si>
  <si>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</si>
  <si>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</si>
  <si>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</si>
  <si>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</si>
  <si>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</si>
  <si>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</si>
  <si>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</si>
  <si>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</si>
  <si>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</si>
  <si>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</si>
  <si>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</si>
  <si>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</si>
  <si>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</si>
  <si>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</si>
  <si>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</si>
  <si>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</si>
  <si>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</si>
  <si>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</si>
  <si>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</si>
  <si>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</si>
  <si>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</si>
  <si>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</si>
  <si>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</si>
  <si>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</si>
  <si>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</si>
  <si>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</si>
  <si>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</si>
  <si>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</si>
  <si>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</si>
  <si>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</si>
  <si>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</si>
  <si>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</si>
  <si>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</si>
  <si>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</si>
  <si>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</si>
  <si>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</si>
  <si>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</si>
  <si>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</si>
  <si>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</si>
  <si>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</si>
  <si>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</si>
  <si>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</si>
  <si>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</si>
  <si>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</si>
  <si>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</si>
  <si>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</si>
  <si>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</si>
  <si>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</si>
  <si>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</si>
  <si>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</si>
  <si>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</si>
  <si>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</si>
  <si>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</si>
  <si>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</si>
  <si>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</si>
  <si>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</si>
  <si>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</si>
  <si>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</si>
  <si>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</si>
  <si>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</si>
  <si>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</si>
  <si>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</si>
  <si>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</si>
  <si>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</si>
  <si>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</si>
  <si>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</si>
  <si>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</si>
  <si>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</si>
  <si>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</si>
  <si>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</si>
  <si>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</si>
  <si>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</si>
  <si>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</si>
  <si>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</si>
  <si>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</si>
  <si>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</si>
  <si>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</si>
  <si>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</si>
  <si>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</si>
  <si>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</si>
  <si>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</si>
  <si>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</si>
  <si>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</si>
  <si>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</si>
  <si>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</si>
  <si>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</si>
  <si>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</si>
  <si>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</si>
  <si>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</si>
  <si>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</si>
  <si>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</si>
  <si>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</si>
  <si>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</si>
  <si>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</si>
  <si>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</si>
  <si>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</si>
  <si>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</si>
  <si>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</si>
  <si>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</si>
  <si>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</si>
  <si>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</si>
  <si>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</si>
  <si>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</si>
  <si>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</si>
  <si>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</si>
  <si>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</si>
  <si>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</si>
  <si>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</si>
  <si>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</si>
  <si>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</si>
  <si>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</si>
  <si>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</si>
  <si>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</si>
  <si>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</si>
  <si>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</si>
  <si>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</si>
  <si>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</si>
  <si>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</si>
  <si>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</si>
  <si>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</si>
  <si>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</si>
  <si>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</si>
  <si>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</si>
  <si>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</si>
  <si>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</si>
  <si>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</si>
  <si>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</si>
  <si>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</si>
  <si>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</si>
  <si>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</si>
  <si>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</si>
  <si>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</si>
  <si>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</si>
  <si>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</si>
  <si>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</si>
  <si>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</si>
  <si>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</si>
  <si>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</si>
  <si>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</si>
  <si>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</si>
  <si>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</si>
  <si>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</si>
  <si>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</si>
  <si>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</si>
  <si>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</si>
  <si>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</si>
  <si>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</si>
  <si>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</si>
  <si>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</si>
  <si>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</si>
  <si>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</si>
  <si>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</si>
  <si>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</si>
  <si>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</si>
  <si>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</si>
  <si>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</si>
  <si>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</si>
  <si>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</si>
  <si>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</si>
  <si>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</si>
  <si>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</si>
  <si>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</si>
  <si>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</si>
  <si>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</si>
  <si>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</si>
  <si>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</si>
  <si>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</si>
  <si>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</si>
  <si>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</si>
  <si>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</si>
  <si>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</si>
  <si>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</si>
  <si>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</si>
  <si>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</si>
  <si>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</si>
  <si>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</si>
  <si>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(１)ソフトウェア利用費</t>
  </si>
  <si>
    <t>(３)ＣＤＥ環境構築・利用費</t>
  </si>
  <si>
    <t>(２)ソフトウェア利用関連費</t>
  </si>
  <si>
    <t>支払日</t>
    <rPh sb="0" eb="3">
      <t>シハライビ</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</si>
  <si>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</si>
  <si>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</si>
  <si>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</si>
  <si>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</si>
  <si>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</si>
  <si>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</si>
  <si>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</si>
  <si>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</si>
  <si>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使用
期間</t>
  </si>
  <si>
    <t>残価
計算値</t>
  </si>
  <si>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</si>
  <si>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</si>
  <si>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</si>
  <si>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</si>
  <si>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</si>
  <si>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</si>
  <si>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</si>
  <si>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</si>
  <si>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</si>
  <si>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</si>
  <si>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</si>
  <si>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</si>
  <si>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</si>
  <si>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</si>
  <si>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</si>
  <si>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</si>
  <si>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</si>
  <si>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</si>
  <si>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</si>
  <si>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</si>
  <si>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</si>
  <si>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</si>
  <si>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</si>
  <si>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</si>
  <si>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</si>
  <si>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</si>
  <si>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</si>
  <si>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</si>
  <si>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</si>
  <si>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</si>
  <si>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</si>
  <si>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</si>
  <si>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</si>
  <si>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</si>
  <si>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</si>
  <si>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</si>
  <si>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</si>
  <si>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</si>
  <si>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</si>
  <si>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</si>
  <si>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</si>
  <si>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</si>
  <si>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</si>
  <si>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</si>
  <si>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</si>
  <si>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</si>
  <si>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</si>
  <si>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</si>
  <si>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</si>
  <si>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</si>
  <si>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</si>
  <si>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</si>
  <si>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</si>
  <si>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</si>
  <si>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</si>
  <si>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</si>
  <si>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</si>
  <si>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</si>
  <si>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</si>
  <si>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</si>
  <si>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</si>
  <si>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</si>
  <si>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</si>
  <si>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</si>
  <si>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</si>
  <si>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</si>
  <si>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</si>
  <si>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</si>
  <si>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</si>
  <si>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</si>
  <si>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</si>
  <si>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</si>
  <si>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</si>
  <si>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</si>
  <si>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</si>
  <si>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</si>
  <si>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</si>
  <si>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</si>
  <si>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</si>
  <si>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</si>
  <si>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</si>
  <si>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</si>
  <si>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</si>
  <si>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</si>
  <si>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</si>
  <si>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</si>
  <si>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</si>
  <si>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</si>
  <si>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</si>
  <si>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</si>
  <si>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</si>
  <si>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</si>
  <si>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</si>
  <si>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</si>
  <si>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</si>
  <si>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</si>
  <si>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</si>
  <si>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</si>
  <si>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</si>
  <si>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</si>
  <si>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</si>
  <si>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</si>
  <si>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</si>
  <si>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</si>
  <si>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</si>
  <si>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</si>
  <si>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</si>
  <si>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</si>
  <si>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</si>
  <si>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</si>
  <si>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</si>
  <si>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</si>
  <si>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</si>
  <si>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</si>
  <si>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</si>
  <si>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</si>
  <si>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</si>
  <si>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</si>
  <si>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</si>
  <si>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</si>
  <si>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</si>
  <si>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</si>
  <si>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</si>
  <si>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</si>
  <si>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</si>
  <si>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</si>
  <si>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</si>
  <si>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</si>
  <si>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</si>
  <si>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</si>
  <si>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</si>
  <si>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</si>
  <si>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</si>
  <si>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</si>
  <si>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</si>
  <si>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</si>
  <si>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</si>
  <si>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</si>
  <si>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</si>
  <si>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</si>
  <si>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</si>
  <si>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</si>
  <si>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</si>
  <si>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</si>
  <si>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</si>
  <si>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</si>
  <si>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</si>
  <si>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</si>
  <si>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</si>
  <si>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</si>
  <si>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</si>
  <si>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</si>
  <si>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</si>
  <si>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</si>
  <si>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</si>
  <si>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</si>
  <si>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</si>
  <si>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</si>
  <si>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</si>
  <si>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</si>
  <si>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</si>
  <si>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</si>
  <si>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</si>
  <si>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</si>
  <si>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</si>
  <si>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</si>
  <si>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</si>
  <si>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</si>
  <si>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</si>
  <si>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</si>
  <si>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</si>
  <si>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29"/>
  </si>
  <si>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</si>
  <si>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</si>
  <si>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</si>
  <si>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</si>
  <si>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</si>
  <si>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5"/>
  </si>
  <si>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</si>
  <si>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</si>
  <si>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</si>
  <si>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</si>
  <si>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</si>
  <si>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</si>
  <si>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</si>
  <si>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</si>
  <si>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</si>
  <si>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</si>
  <si>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</si>
  <si>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</si>
  <si>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</si>
  <si>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</si>
  <si>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</si>
  <si>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</si>
  <si>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</si>
  <si>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</si>
  <si>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</si>
  <si>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</si>
  <si>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</si>
  <si>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</si>
  <si>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</si>
  <si>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</si>
  <si>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</si>
  <si>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</si>
  <si>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</si>
  <si>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</si>
  <si>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</si>
  <si>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</si>
  <si>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</si>
  <si>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</si>
  <si>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</si>
  <si>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</si>
  <si>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</si>
  <si>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</si>
  <si>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</si>
  <si>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</si>
  <si>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</si>
  <si>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</si>
  <si>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</si>
  <si>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</si>
  <si>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</si>
  <si>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</si>
  <si>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</si>
  <si>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</si>
  <si>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</si>
  <si>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</si>
  <si>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</si>
  <si>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</si>
  <si>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</si>
  <si>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</si>
  <si>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</si>
  <si>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</si>
  <si>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</si>
  <si>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</si>
  <si>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</si>
  <si>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</si>
  <si>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</si>
  <si>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</si>
  <si>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</si>
  <si>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</si>
  <si>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</si>
  <si>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</si>
  <si>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</si>
  <si>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</si>
  <si>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</si>
  <si>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</si>
  <si>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</si>
  <si>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</si>
  <si>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</si>
  <si>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</si>
  <si>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</si>
  <si>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</si>
  <si>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</si>
  <si>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</si>
  <si>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</si>
  <si>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</si>
  <si>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</si>
  <si>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</si>
  <si>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</si>
  <si>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</si>
  <si>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</si>
  <si>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</si>
  <si>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</si>
  <si>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</si>
  <si>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</si>
  <si>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</si>
  <si>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</si>
  <si>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</si>
  <si>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</si>
  <si>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</si>
  <si>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</si>
  <si>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</si>
  <si>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</si>
  <si>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</si>
  <si>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</si>
  <si>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</si>
  <si>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</si>
  <si>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</si>
  <si>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</si>
  <si>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</si>
  <si>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</si>
  <si>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</si>
  <si>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</si>
  <si>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</si>
  <si>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</si>
  <si>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</si>
  <si>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</si>
  <si>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</si>
  <si>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</si>
  <si>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</si>
  <si>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</si>
  <si>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</si>
  <si>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</si>
  <si>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</si>
  <si>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</si>
  <si>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</si>
  <si>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</si>
  <si>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</si>
  <si>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</si>
  <si>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</si>
  <si>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</si>
  <si>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</si>
  <si>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</si>
  <si>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</si>
  <si>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</si>
  <si>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</si>
  <si>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</si>
  <si>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</si>
  <si>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</si>
  <si>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</si>
  <si>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</si>
  <si>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</si>
  <si>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</si>
  <si>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</si>
  <si>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</si>
  <si>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</si>
  <si>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</si>
  <si>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</si>
  <si>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</si>
  <si>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</si>
  <si>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</si>
  <si>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</si>
  <si>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</si>
  <si>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</si>
  <si>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</si>
  <si>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</si>
  <si>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</si>
  <si>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</si>
  <si>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</si>
  <si>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</si>
  <si>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</si>
  <si>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</si>
  <si>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</si>
  <si>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</si>
  <si>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</si>
  <si>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</si>
  <si>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</si>
  <si>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</si>
  <si>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</si>
  <si>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</si>
  <si>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</si>
  <si>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</si>
  <si>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</si>
  <si>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</si>
  <si>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</si>
  <si>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</si>
  <si>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</si>
  <si>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</si>
  <si>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</si>
  <si>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</si>
  <si>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t>対象者</t>
    <rPh sb="0" eb="3">
      <t>タイショウシャ</t>
    </rPh>
    <phoneticPr fontId="4"/>
  </si>
  <si>
    <t>補助対象期間(プロジェクト従事期間)</t>
    <rPh sb="0" eb="4">
      <t>ホジョタイショウ</t>
    </rPh>
    <rPh sb="13" eb="15">
      <t>ジュウジ</t>
    </rPh>
    <rPh sb="15" eb="17">
      <t>キカン</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</si>
  <si>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</si>
  <si>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</si>
  <si>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所属</t>
    <rPh sb="0" eb="2">
      <t>ショゾク</t>
    </rPh>
    <phoneticPr fontId="4"/>
  </si>
  <si>
    <t>職位</t>
    <rPh sb="0" eb="2">
      <t>ショクイ</t>
    </rPh>
    <phoneticPr fontId="4"/>
  </si>
  <si>
    <t>外注費を含む計</t>
    <rPh sb="0" eb="3">
      <t>ガイチュウヒ</t>
    </rPh>
    <rPh sb="4" eb="5">
      <t>フク</t>
    </rPh>
    <rPh sb="6" eb="7">
      <t>ケイ</t>
    </rPh>
    <phoneticPr fontId="4"/>
  </si>
  <si>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</si>
  <si>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</si>
  <si>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</si>
  <si>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</si>
  <si>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</si>
  <si>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</si>
  <si>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</si>
  <si>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契約内容・支払根拠資料</t>
    <rPh sb="0" eb="4">
      <t>ケイヤクナイヨウ</t>
    </rPh>
    <rPh sb="5" eb="7">
      <t>シハライ</t>
    </rPh>
    <rPh sb="7" eb="11">
      <t>コンキョシリョウ</t>
    </rPh>
    <phoneticPr fontId="4"/>
  </si>
  <si>
    <t>契約内容根拠資料</t>
    <rPh sb="0" eb="4">
      <t>ケイヤクナイヨウ</t>
    </rPh>
    <rPh sb="4" eb="8">
      <t>コンキョシリョウ</t>
    </rPh>
    <phoneticPr fontId="4"/>
  </si>
  <si>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</si>
  <si>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</si>
  <si>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</si>
  <si>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</si>
  <si>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</si>
  <si>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</si>
  <si>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</si>
  <si>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</si>
  <si>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</si>
  <si>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</si>
  <si>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</si>
  <si>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</si>
  <si>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</si>
  <si>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</si>
  <si>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</si>
  <si>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</si>
  <si>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</si>
  <si>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</si>
  <si>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</si>
  <si>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</si>
  <si>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</si>
  <si>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</si>
  <si>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</si>
  <si>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</si>
  <si>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</si>
  <si>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</si>
  <si>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</si>
  <si>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</si>
  <si>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</si>
  <si>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</si>
  <si>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</si>
  <si>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</si>
  <si>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</si>
  <si>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</si>
  <si>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</si>
  <si>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</si>
  <si>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</si>
  <si>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</si>
  <si>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</si>
  <si>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</si>
  <si>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</si>
  <si>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</si>
  <si>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</si>
  <si>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</si>
  <si>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</si>
  <si>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</si>
  <si>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</si>
  <si>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</si>
  <si>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</si>
  <si>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</si>
  <si>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</si>
  <si>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</si>
  <si>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</si>
  <si>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</si>
  <si>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</si>
  <si>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</si>
  <si>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</si>
  <si>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</si>
  <si>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</si>
  <si>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</si>
  <si>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登録
No.</t>
    <phoneticPr fontId="7"/>
  </si>
  <si>
    <t>商品名</t>
    <phoneticPr fontId="7"/>
  </si>
  <si>
    <t>メーカー名</t>
    <phoneticPr fontId="7"/>
  </si>
  <si>
    <t>分類①</t>
    <phoneticPr fontId="7"/>
  </si>
  <si>
    <t>分類②</t>
    <phoneticPr fontId="7"/>
  </si>
  <si>
    <t>主な機能</t>
    <phoneticPr fontId="7"/>
  </si>
  <si>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</si>
  <si>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</si>
  <si>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</si>
  <si>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</si>
  <si>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</si>
  <si>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</si>
  <si>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</si>
  <si>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</si>
  <si>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</si>
  <si>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</si>
  <si>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</si>
  <si>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</si>
  <si>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</si>
  <si>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</si>
  <si>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</si>
  <si>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</si>
  <si>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</si>
  <si>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</si>
  <si>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</si>
  <si>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</si>
  <si>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</si>
  <si>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</si>
  <si>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</si>
  <si>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</si>
  <si>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</si>
  <si>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</si>
  <si>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</si>
  <si>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</si>
  <si>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</si>
  <si>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28"/>
  </si>
  <si>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</si>
  <si>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</si>
  <si>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</si>
  <si>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</si>
  <si>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</si>
  <si>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</si>
  <si>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</si>
  <si>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</si>
  <si>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</si>
  <si>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</si>
  <si>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</si>
  <si>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</si>
  <si>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</si>
  <si>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</si>
  <si>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</si>
  <si>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</si>
  <si>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</si>
  <si>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</si>
  <si>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</si>
  <si>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</si>
  <si>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29"/>
  </si>
  <si>
    <t>株式会社ファーストクルー</t>
    <phoneticPr fontId="7"/>
  </si>
  <si>
    <t>単独</t>
    <phoneticPr fontId="15"/>
  </si>
  <si>
    <t>AR技術でBIMモデルと現風景をタブレット上に投影し可視化する。</t>
    <phoneticPr fontId="15"/>
  </si>
  <si>
    <t>ボリュームチェック、日影、斜線、天空率、LVS、避難経路、省エネ計算</t>
    <phoneticPr fontId="15"/>
  </si>
  <si>
    <t>Leica iCON Build(旧名称：iCON　TPS）</t>
    <phoneticPr fontId="4"/>
  </si>
  <si>
    <t>ライカジオシステムズ株式会社</t>
    <phoneticPr fontId="7"/>
  </si>
  <si>
    <t>ANDPAD施工管理(ANDPAD図面BIMを併せて導入する場合に限る)</t>
    <phoneticPr fontId="15"/>
  </si>
  <si>
    <t>株式会社アンドパッド</t>
    <phoneticPr fontId="28"/>
  </si>
  <si>
    <t>ANDPAD図面BIM</t>
    <phoneticPr fontId="15"/>
  </si>
  <si>
    <t>BIM連携　CDE/ビュワー、自動積算・見積、スケジュール管理、5Dシュミレーション</t>
    <phoneticPr fontId="15"/>
  </si>
  <si>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</si>
  <si>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</si>
  <si>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</si>
  <si>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</si>
  <si>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5"/>
  </si>
  <si>
    <t>株式会社大林組</t>
    <phoneticPr fontId="15"/>
  </si>
  <si>
    <t>Revit、Archicadのモデルからその建物金額を算出するアドインソフト</t>
    <phoneticPr fontId="15"/>
  </si>
  <si>
    <t>shapespark</t>
    <phoneticPr fontId="7"/>
  </si>
  <si>
    <t>WEBで閲覧可能なVRを作成するためのソフト。Revitプラグインあり。</t>
    <phoneticPr fontId="15"/>
  </si>
  <si>
    <t>VRCOLLAB</t>
    <phoneticPr fontId="7"/>
  </si>
  <si>
    <t>BIMモデルをメタバース空間に変換、モデル内でミーティングが可能なアプリ。</t>
    <phoneticPr fontId="15"/>
  </si>
  <si>
    <t>CUPIXWORKS</t>
  </si>
  <si>
    <t>NTTコミュニケーション株式会社(総代理店)
株式会社STUDIO55（代理店）</t>
    <phoneticPr fontId="4"/>
  </si>
  <si>
    <t>360°カメラで現場のデジタルツインを作成、BIMモデルとの比較が可能なツール。</t>
    <phoneticPr fontId="15"/>
  </si>
  <si>
    <t>3DモデルをARコンテンツに変換し、現場作業者への指示や確認等に利用します</t>
    <phoneticPr fontId="15"/>
  </si>
  <si>
    <t>Vuforia Studioで作成したコンテンツをタブレットや携帯端末等で閲覧します</t>
    <phoneticPr fontId="15"/>
  </si>
  <si>
    <t>Photoruction
(BIMオプションとセットに限る)</t>
    <phoneticPr fontId="4"/>
  </si>
  <si>
    <t>クラウド環境</t>
    <phoneticPr fontId="15"/>
  </si>
  <si>
    <t>携帯端末でも利用可能なBIMビューワ / BIMモデルを基に配筋検査準備を自動化</t>
    <phoneticPr fontId="15"/>
  </si>
  <si>
    <t>Tekla Model Sharing</t>
    <phoneticPr fontId="7"/>
  </si>
  <si>
    <t>株式会社トリンブル・ソリューションズ</t>
    <phoneticPr fontId="15"/>
  </si>
  <si>
    <t>Tekla Structuresモデルを複数拠点で同時編集作業が可能</t>
    <phoneticPr fontId="15"/>
  </si>
  <si>
    <t>Archicad・Revitから省エネ計算に用いるデータ連携を行う</t>
    <phoneticPr fontId="15"/>
  </si>
  <si>
    <t>Archicad・Revitから抽出したデータを用いて省エネ計算等を行う</t>
    <phoneticPr fontId="15"/>
  </si>
  <si>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</si>
  <si>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</si>
  <si>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</si>
  <si>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5"/>
  </si>
  <si>
    <t>One Click LCA</t>
    <phoneticPr fontId="4"/>
  </si>
  <si>
    <t>BIMデータと連携し、建物のCO2排出量を算定するソフトウェア</t>
    <phoneticPr fontId="15"/>
  </si>
  <si>
    <t>Microsoft HoloLens 2</t>
    <phoneticPr fontId="4"/>
  </si>
  <si>
    <t>InfiPoints</t>
    <phoneticPr fontId="4"/>
  </si>
  <si>
    <t>3次元計測データ（点群）から3Dモデルを自動生成しBIMソフトに連携</t>
    <phoneticPr fontId="15"/>
  </si>
  <si>
    <t>拡張</t>
    <phoneticPr fontId="1"/>
  </si>
  <si>
    <t>Rebroで生成されたインサート墨出しポイントの現場実寸投影</t>
    <phoneticPr fontId="15"/>
  </si>
  <si>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</si>
  <si>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</si>
  <si>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</si>
  <si>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</si>
  <si>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</si>
  <si>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</si>
  <si>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</si>
  <si>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</si>
  <si>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</si>
  <si>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</si>
  <si>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</si>
  <si>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</si>
  <si>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</si>
  <si>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</si>
  <si>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</si>
  <si>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</si>
  <si>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</si>
  <si>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</si>
  <si>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</si>
  <si>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</si>
  <si>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</si>
  <si>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</si>
  <si>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</si>
  <si>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</si>
  <si>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</si>
  <si>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</si>
  <si>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</si>
  <si>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</si>
  <si>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</si>
  <si>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</si>
  <si>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</si>
  <si>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</si>
  <si>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</si>
  <si>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</si>
  <si>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</si>
  <si>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</si>
  <si>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</si>
  <si>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</si>
  <si>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</si>
  <si>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</si>
  <si>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</si>
  <si>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</si>
  <si>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</si>
  <si>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</si>
  <si>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</si>
  <si>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</si>
  <si>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</si>
  <si>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</si>
  <si>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</si>
  <si>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</si>
  <si>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</si>
  <si>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</si>
  <si>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</si>
  <si>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</si>
  <si>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</si>
  <si>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</si>
  <si>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</si>
  <si>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</si>
  <si>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</si>
  <si>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</si>
  <si>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</si>
  <si>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</si>
  <si>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</si>
  <si>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</si>
  <si>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</si>
  <si>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</si>
  <si>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</si>
  <si>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</si>
  <si>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</si>
  <si>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</si>
  <si>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</si>
  <si>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</si>
  <si>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</si>
  <si>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</si>
  <si>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</si>
  <si>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</si>
  <si>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</si>
  <si>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</si>
  <si>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</si>
  <si>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</si>
  <si>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</si>
  <si>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</si>
  <si>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</si>
  <si>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</si>
  <si>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</si>
  <si>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</si>
  <si>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</si>
  <si>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</si>
  <si>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</si>
  <si>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</si>
  <si>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</si>
  <si>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</si>
  <si>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</si>
  <si>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</si>
  <si>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</si>
  <si>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</si>
  <si>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</si>
  <si>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</si>
  <si>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</si>
  <si>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</si>
  <si>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</si>
  <si>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</si>
  <si>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</si>
  <si>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</si>
  <si>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</si>
  <si>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</si>
  <si>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</si>
  <si>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</si>
  <si>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</si>
  <si>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</si>
  <si>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</si>
  <si>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</si>
  <si>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</si>
  <si>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</si>
  <si>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</si>
  <si>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</si>
  <si>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</si>
  <si>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</si>
  <si>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</si>
  <si>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</si>
  <si>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</si>
  <si>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</si>
  <si>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</si>
  <si>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</si>
  <si>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</si>
  <si>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</si>
  <si>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</si>
  <si>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</si>
  <si>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</si>
  <si>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</si>
  <si>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交付申請対象額　単位：円</t>
    <rPh sb="0" eb="4">
      <t>コウフシンセイ</t>
    </rPh>
    <rPh sb="4" eb="6">
      <t>タイショウ</t>
    </rPh>
    <rPh sb="6" eb="7">
      <t>ガク</t>
    </rPh>
    <rPh sb="8" eb="10">
      <t>タンイ</t>
    </rPh>
    <rPh sb="11" eb="12">
      <t>エン</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</si>
  <si>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</si>
  <si>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</si>
  <si>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</si>
  <si>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④　講習を外部委託により実施する場合も、明細の分かる契約関連資料を添付し、本様式には1行で総額を記載してください。</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</si>
  <si>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</si>
  <si>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</si>
  <si>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</si>
  <si>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</si>
  <si>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</si>
  <si>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</si>
  <si>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</si>
  <si>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</si>
  <si>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</si>
  <si>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</si>
  <si>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</si>
  <si>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</si>
  <si>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</si>
  <si>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</si>
  <si>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</si>
  <si>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</si>
  <si>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</si>
  <si>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</si>
  <si>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</si>
  <si>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</si>
  <si>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</si>
  <si>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</si>
  <si>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</si>
  <si>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</si>
  <si>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</si>
  <si>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</si>
  <si>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</si>
  <si>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</si>
  <si>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</si>
  <si>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</si>
  <si>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</si>
  <si>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</si>
  <si>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</si>
  <si>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</si>
  <si>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</si>
  <si>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</si>
  <si>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</si>
  <si>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</si>
  <si>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</si>
  <si>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</si>
  <si>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</si>
  <si>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</si>
  <si>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</si>
  <si>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</si>
  <si>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</si>
  <si>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</si>
  <si>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Autodesk</t>
    <phoneticPr fontId="36"/>
  </si>
  <si>
    <t>単独</t>
    <rPh sb="0" eb="2">
      <t>タンドク</t>
    </rPh>
    <phoneticPr fontId="36"/>
  </si>
  <si>
    <t>建築設計CAD（サポート含む）</t>
    <rPh sb="0" eb="4">
      <t>ケンチクセッケイ</t>
    </rPh>
    <phoneticPr fontId="36"/>
  </si>
  <si>
    <t>拡張</t>
    <rPh sb="0" eb="2">
      <t>カクチョウ</t>
    </rPh>
    <phoneticPr fontId="36"/>
  </si>
  <si>
    <t>木質構造向け三次元設計プレカットCAD（サポート含む）</t>
    <rPh sb="0" eb="5">
      <t>モクシツコウゾウム</t>
    </rPh>
    <rPh sb="6" eb="11">
      <t>サンジゲンセッケイ</t>
    </rPh>
    <rPh sb="24" eb="25">
      <t>フク</t>
    </rPh>
    <phoneticPr fontId="36"/>
  </si>
  <si>
    <t>建築設計CAD（バージョンアップ）</t>
    <phoneticPr fontId="36"/>
  </si>
  <si>
    <t>木質構造向け三次元設計プレカットCAD（バージョンアップ）</t>
    <rPh sb="0" eb="2">
      <t>モクシツ</t>
    </rPh>
    <rPh sb="2" eb="4">
      <t>コウゾウ</t>
    </rPh>
    <rPh sb="4" eb="5">
      <t>ム</t>
    </rPh>
    <rPh sb="6" eb="9">
      <t>サンジゲン</t>
    </rPh>
    <rPh sb="9" eb="11">
      <t>セッケイ</t>
    </rPh>
    <phoneticPr fontId="36"/>
  </si>
  <si>
    <t>hsbDesign for ACAプラグイン</t>
    <phoneticPr fontId="36"/>
  </si>
  <si>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</si>
  <si>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</si>
  <si>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</si>
  <si>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36"/>
  </si>
  <si>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</si>
  <si>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</si>
  <si>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</si>
  <si>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</si>
  <si>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</si>
  <si>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</si>
  <si>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</si>
  <si>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</si>
  <si>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</si>
  <si>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</si>
  <si>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</si>
  <si>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</si>
  <si>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</si>
  <si>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</si>
  <si>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</si>
  <si>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</si>
  <si>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</si>
  <si>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</si>
  <si>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</si>
  <si>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</si>
  <si>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</si>
  <si>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</si>
  <si>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</si>
  <si>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</si>
  <si>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</si>
  <si>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</si>
  <si>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</si>
  <si>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</si>
  <si>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</si>
  <si>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</si>
  <si>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</si>
  <si>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</si>
  <si>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</si>
  <si>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</si>
  <si>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</si>
  <si>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</si>
  <si>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</si>
  <si>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</si>
  <si>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</si>
  <si>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</si>
  <si>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</si>
  <si>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</si>
  <si>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</si>
  <si>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</si>
  <si>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</si>
  <si>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</si>
  <si>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</si>
  <si>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</si>
  <si>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</si>
  <si>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</si>
  <si>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</si>
  <si>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</si>
  <si>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</si>
  <si>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</si>
  <si>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</si>
  <si>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</si>
  <si>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</si>
  <si>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5"/>
  </si>
  <si>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</si>
  <si>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</si>
  <si>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</si>
  <si>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</si>
  <si>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</si>
  <si>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</si>
  <si>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</si>
  <si>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</si>
  <si>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</si>
  <si>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</si>
  <si>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</si>
  <si>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</si>
  <si>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</si>
  <si>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</si>
  <si>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36"/>
  </si>
  <si>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</si>
  <si>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</si>
  <si>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</si>
  <si>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</si>
  <si>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</si>
  <si>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</si>
  <si>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</si>
  <si>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</si>
  <si>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</si>
  <si>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</si>
  <si>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</si>
  <si>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</si>
  <si>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</si>
  <si>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</si>
  <si>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</si>
  <si>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</si>
  <si>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</si>
  <si>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</si>
  <si>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</si>
  <si>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</si>
  <si>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</si>
  <si>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</si>
  <si>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</si>
  <si>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</si>
  <si>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</si>
  <si>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</si>
  <si>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</si>
  <si>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</si>
  <si>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</si>
  <si>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</si>
  <si>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</si>
  <si>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</si>
  <si>
    <t>事業期間</t>
    <rPh sb="0" eb="4">
      <t>ジギョウキカン</t>
    </rPh>
    <phoneticPr fontId="4"/>
  </si>
  <si>
    <t>補助対象業務の
従事割合②</t>
    <rPh sb="0" eb="2">
      <t>ホジョ</t>
    </rPh>
    <rPh sb="2" eb="4">
      <t>タイショウ</t>
    </rPh>
    <rPh sb="4" eb="6">
      <t>ギョウム</t>
    </rPh>
    <rPh sb="8" eb="12">
      <t>ジュウジワリアイ</t>
    </rPh>
    <phoneticPr fontId="4"/>
  </si>
  <si>
    <t>補助対象業務の
業務割合②</t>
    <rPh sb="0" eb="2">
      <t>ホジョ</t>
    </rPh>
    <rPh sb="2" eb="4">
      <t>タイショウ</t>
    </rPh>
    <rPh sb="4" eb="6">
      <t>ギョウム</t>
    </rPh>
    <rPh sb="8" eb="10">
      <t>ギョウム</t>
    </rPh>
    <rPh sb="10" eb="12">
      <t>ワリアイ</t>
    </rPh>
    <phoneticPr fontId="4"/>
  </si>
  <si>
    <t>計</t>
    <rPh sb="0" eb="1">
      <t>ケイ</t>
    </rPh>
    <phoneticPr fontId="4"/>
  </si>
  <si>
    <t>人件費</t>
    <rPh sb="0" eb="3">
      <t>ジンケンヒ</t>
    </rPh>
    <phoneticPr fontId="4"/>
  </si>
  <si>
    <t>外注費</t>
    <rPh sb="0" eb="3">
      <t>ガイチュウヒ</t>
    </rPh>
    <phoneticPr fontId="4"/>
  </si>
  <si>
    <t>計</t>
    <rPh sb="0" eb="1">
      <t>ケイ</t>
    </rPh>
    <phoneticPr fontId="4"/>
  </si>
  <si>
    <t>総計</t>
    <rPh sb="0" eb="2">
      <t>ソウケイ</t>
    </rPh>
    <phoneticPr fontId="4"/>
  </si>
  <si>
    <r>
      <t>(１)BIMソフトウェア利用費、(２)BIMソフトウェア利用関連費、(３) 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1" eb="43">
      <t>カンキョウ</t>
    </rPh>
    <rPh sb="43" eb="45">
      <t>コウチク</t>
    </rPh>
    <rPh sb="45" eb="46">
      <t>ヒ</t>
    </rPh>
    <rPh sb="47" eb="50">
      <t>リヨウヒ</t>
    </rPh>
    <rPh sb="53" eb="57">
      <t>ホジョタイショウ</t>
    </rPh>
    <rPh sb="67" eb="69">
      <t>ケイサイ</t>
    </rPh>
    <rPh sb="77" eb="79">
      <t>キサイ</t>
    </rPh>
    <phoneticPr fontId="4"/>
  </si>
  <si>
    <t>(２) ソフトウェア利用関連費（※パソコン、モニター等関連機器についてはこちらに記載）※機器ごとに記載してください。</t>
    <rPh sb="10" eb="12">
      <t>リヨウ</t>
    </rPh>
    <rPh sb="12" eb="15">
      <t>カンレンヒ</t>
    </rPh>
    <rPh sb="26" eb="27">
      <t>トウ</t>
    </rPh>
    <rPh sb="27" eb="31">
      <t>カンレンキキ</t>
    </rPh>
    <rPh sb="40" eb="42">
      <t>キサイ</t>
    </rPh>
    <rPh sb="44" eb="46">
      <t>キキ</t>
    </rPh>
    <rPh sb="49" eb="51">
      <t>キサイ</t>
    </rPh>
    <phoneticPr fontId="4"/>
  </si>
  <si>
    <t>(４) BIMコーディネーター人件費</t>
    <rPh sb="15" eb="18">
      <t>ジンケンヒ</t>
    </rPh>
    <phoneticPr fontId="2"/>
  </si>
  <si>
    <t>(５) BIMマネジャー人件費</t>
    <phoneticPr fontId="2"/>
  </si>
  <si>
    <t>(４) BIMコーディネーター外注費</t>
    <rPh sb="15" eb="18">
      <t>ガイチュウヒ</t>
    </rPh>
    <phoneticPr fontId="2"/>
  </si>
  <si>
    <t>(５) BIMマネジャー外注費</t>
    <rPh sb="12" eb="14">
      <t>ガイチュウ</t>
    </rPh>
    <phoneticPr fontId="2"/>
  </si>
  <si>
    <t>(７)ｰ① 導入初期のBIMモデル作成に係るBIMモデラーの配置に係る費用</t>
    <rPh sb="6" eb="10">
      <t>ドウニュウショキ</t>
    </rPh>
    <rPh sb="17" eb="19">
      <t>サクセイ</t>
    </rPh>
    <rPh sb="20" eb="21">
      <t>カカ</t>
    </rPh>
    <rPh sb="30" eb="32">
      <t>ハイチ</t>
    </rPh>
    <rPh sb="33" eb="34">
      <t>カカ</t>
    </rPh>
    <rPh sb="35" eb="37">
      <t>ヒヨウ</t>
    </rPh>
    <phoneticPr fontId="2"/>
  </si>
  <si>
    <t>(７)ｰ② BIMの高度な活用を図るためのBIMモデル作成に係るBIMモデラーの配置に係る費用</t>
    <rPh sb="10" eb="12">
      <t>コウド</t>
    </rPh>
    <rPh sb="13" eb="15">
      <t>カツヨウ</t>
    </rPh>
    <rPh sb="16" eb="17">
      <t>ハカ</t>
    </rPh>
    <rPh sb="27" eb="29">
      <t>サクセイ</t>
    </rPh>
    <rPh sb="30" eb="31">
      <t>カカ</t>
    </rPh>
    <rPh sb="40" eb="42">
      <t>ハイチ</t>
    </rPh>
    <rPh sb="43" eb="44">
      <t>カカ</t>
    </rPh>
    <rPh sb="45" eb="47">
      <t>ヒヨウ</t>
    </rPh>
    <phoneticPr fontId="2"/>
  </si>
  <si>
    <t>(７)ｰ③ 維持管理BIMモデル作成に係るBIMモデラーの配置に係る費用</t>
    <rPh sb="6" eb="10">
      <t>イジカンリ</t>
    </rPh>
    <rPh sb="16" eb="18">
      <t>サクセイ</t>
    </rPh>
    <rPh sb="19" eb="20">
      <t>カカ</t>
    </rPh>
    <rPh sb="29" eb="31">
      <t>ハイチ</t>
    </rPh>
    <rPh sb="32" eb="33">
      <t>カカ</t>
    </rPh>
    <rPh sb="34" eb="36">
      <t>ヒヨウ</t>
    </rPh>
    <phoneticPr fontId="2"/>
  </si>
  <si>
    <t>(８) LCA算定に係る人件費</t>
    <rPh sb="7" eb="9">
      <t>サンテイ</t>
    </rPh>
    <rPh sb="10" eb="11">
      <t>カカ</t>
    </rPh>
    <rPh sb="12" eb="15">
      <t>ジンケンヒ</t>
    </rPh>
    <phoneticPr fontId="2"/>
  </si>
  <si>
    <t>(11)  第三者検証費用</t>
    <rPh sb="6" eb="9">
      <t>ダイサンシャ</t>
    </rPh>
    <rPh sb="9" eb="11">
      <t>ケンショウ</t>
    </rPh>
    <rPh sb="11" eb="13">
      <t>ヒヨウ</t>
    </rPh>
    <phoneticPr fontId="2"/>
  </si>
  <si>
    <t>当プロジェクトの利用割合</t>
    <rPh sb="0" eb="1">
      <t>トウ</t>
    </rPh>
    <rPh sb="8" eb="10">
      <t>リヨウ</t>
    </rPh>
    <rPh sb="10" eb="12">
      <t>ワリアイ</t>
    </rPh>
    <phoneticPr fontId="4"/>
  </si>
  <si>
    <t>当プロジェクトの
従事割合①</t>
    <rPh sb="0" eb="1">
      <t>トウ</t>
    </rPh>
    <rPh sb="9" eb="11">
      <t>ジュウジ</t>
    </rPh>
    <rPh sb="11" eb="13">
      <t>ワリアイ</t>
    </rPh>
    <phoneticPr fontId="4"/>
  </si>
  <si>
    <t>当プロジェクトの
業務割合①</t>
    <rPh sb="0" eb="1">
      <t>トウ</t>
    </rPh>
    <rPh sb="9" eb="11">
      <t>ギョウム</t>
    </rPh>
    <rPh sb="11" eb="13">
      <t>ワリアイ</t>
    </rPh>
    <phoneticPr fontId="4"/>
  </si>
  <si>
    <t>実施会場</t>
    <rPh sb="0" eb="4">
      <t>ジッシカイジョウ</t>
    </rPh>
    <phoneticPr fontId="4"/>
  </si>
  <si>
    <t>開始日</t>
    <rPh sb="0" eb="3">
      <t>カイシビ</t>
    </rPh>
    <phoneticPr fontId="4"/>
  </si>
  <si>
    <t>補助対象経費内訳</t>
    <phoneticPr fontId="4"/>
  </si>
  <si>
    <t>名</t>
    <rPh sb="0" eb="1">
      <t>メイ</t>
    </rPh>
    <phoneticPr fontId="4"/>
  </si>
  <si>
    <t>(11)第三者検証費用（各委託契約の仕様、内訳が確認出来るものを別途ご提出ください。)</t>
    <rPh sb="4" eb="7">
      <t>ダイサンシャ</t>
    </rPh>
    <rPh sb="7" eb="9">
      <t>ケンショウ</t>
    </rPh>
    <rPh sb="9" eb="11">
      <t>ヒヨウ</t>
    </rPh>
    <phoneticPr fontId="2"/>
  </si>
  <si>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</si>
  <si>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</si>
  <si>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総額(単位：円)</t>
    <rPh sb="0" eb="2">
      <t>ソウガク</t>
    </rPh>
    <rPh sb="3" eb="5">
      <t>タンイ</t>
    </rPh>
    <rPh sb="6" eb="7">
      <t>エン</t>
    </rPh>
    <phoneticPr fontId="4"/>
  </si>
  <si>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</si>
  <si>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</si>
  <si>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備考</t>
    <rPh sb="0" eb="2">
      <t>ビコウ</t>
    </rPh>
    <phoneticPr fontId="4"/>
  </si>
  <si>
    <t>支出額等　根拠資料</t>
    <rPh sb="0" eb="2">
      <t>シシュツ</t>
    </rPh>
    <rPh sb="2" eb="3">
      <t>ガク</t>
    </rPh>
    <rPh sb="3" eb="4">
      <t>トウ</t>
    </rPh>
    <rPh sb="5" eb="9">
      <t>コンキョシリョウ</t>
    </rPh>
    <phoneticPr fontId="4"/>
  </si>
  <si>
    <t>計</t>
    <rPh sb="0" eb="1">
      <t>ケイ</t>
    </rPh>
    <phoneticPr fontId="4"/>
  </si>
  <si>
    <t>(８)LCA算定に係る人件費（各委託契約の仕様、内訳が確認出来るものを別途ご提出ください。)</t>
    <rPh sb="6" eb="8">
      <t>サンテイ</t>
    </rPh>
    <rPh sb="9" eb="10">
      <t>カカ</t>
    </rPh>
    <rPh sb="11" eb="14">
      <t>ジンケンヒ</t>
    </rPh>
    <phoneticPr fontId="2"/>
  </si>
  <si>
    <r>
      <t>(９)CO</t>
    </r>
    <r>
      <rPr>
        <b/>
        <vertAlign val="subscript"/>
        <sz val="14"/>
        <rFont val="游ゴシック"/>
        <family val="3"/>
        <charset val="128"/>
        <scheme val="minor"/>
      </rPr>
      <t>2</t>
    </r>
    <r>
      <rPr>
        <b/>
        <sz val="14"/>
        <rFont val="游ゴシック"/>
        <family val="3"/>
        <charset val="128"/>
        <scheme val="minor"/>
      </rPr>
      <t>原単位等策定に係る人件費（各委託契約の仕様、内訳が確認出来るものを別途ご提出ください。)</t>
    </r>
    <rPh sb="6" eb="9">
      <t>ゲンタンイ</t>
    </rPh>
    <rPh sb="9" eb="10">
      <t>トウ</t>
    </rPh>
    <rPh sb="10" eb="12">
      <t>サクテイ</t>
    </rPh>
    <rPh sb="13" eb="14">
      <t>カカ</t>
    </rPh>
    <rPh sb="15" eb="18">
      <t>ジンケンヒ</t>
    </rPh>
    <phoneticPr fontId="2"/>
  </si>
  <si>
    <r>
      <t>(10)CO</t>
    </r>
    <r>
      <rPr>
        <b/>
        <sz val="10"/>
        <rFont val="游ゴシック"/>
        <family val="3"/>
        <charset val="128"/>
        <scheme val="minor"/>
      </rPr>
      <t>2</t>
    </r>
    <r>
      <rPr>
        <b/>
        <sz val="14"/>
        <rFont val="游ゴシック"/>
        <family val="3"/>
        <charset val="128"/>
        <scheme val="minor"/>
      </rPr>
      <t>原単位等策定に必要なデータベース利用費（各委託契約の仕様、内訳が確認出来るものを別途ご提出ください。)</t>
    </r>
    <rPh sb="7" eb="10">
      <t>ゲンタンイ</t>
    </rPh>
    <rPh sb="10" eb="11">
      <t>トウ</t>
    </rPh>
    <rPh sb="11" eb="13">
      <t>サクテイ</t>
    </rPh>
    <rPh sb="14" eb="16">
      <t>ヒツヨウ</t>
    </rPh>
    <rPh sb="23" eb="25">
      <t>リヨウ</t>
    </rPh>
    <rPh sb="25" eb="26">
      <t>ヒ</t>
    </rPh>
    <phoneticPr fontId="2"/>
  </si>
  <si>
    <r>
      <t>(12)CO</t>
    </r>
    <r>
      <rPr>
        <b/>
        <sz val="10"/>
        <rFont val="游ゴシック"/>
        <family val="3"/>
        <charset val="128"/>
        <scheme val="minor"/>
      </rPr>
      <t>2</t>
    </r>
    <r>
      <rPr>
        <b/>
        <sz val="14"/>
        <rFont val="游ゴシック"/>
        <family val="3"/>
        <charset val="128"/>
        <scheme val="minor"/>
      </rPr>
      <t>原単位等公開費用（各委託契約の仕様、内訳が確認出来るものを別途ご提出ください。)</t>
    </r>
    <phoneticPr fontId="2"/>
  </si>
  <si>
    <r>
      <t>(13)CO</t>
    </r>
    <r>
      <rPr>
        <b/>
        <sz val="10"/>
        <rFont val="游ゴシック"/>
        <family val="3"/>
        <charset val="128"/>
        <scheme val="minor"/>
      </rPr>
      <t>2</t>
    </r>
    <r>
      <rPr>
        <b/>
        <sz val="14"/>
        <rFont val="游ゴシック"/>
        <family val="3"/>
        <charset val="128"/>
        <scheme val="minor"/>
      </rPr>
      <t>原単位等の策定に係る算定ツール利用料（各委託契約の仕様、内訳が確認出来るものを別途ご提出ください。)</t>
    </r>
    <phoneticPr fontId="2"/>
  </si>
  <si>
    <t>&lt;代表事業者・協力事業者・事業者(LCA実施)社員又は派遣社員による配置の場合&gt;</t>
    <rPh sb="13" eb="16">
      <t>ジギョウシャ</t>
    </rPh>
    <rPh sb="20" eb="22">
      <t>ジッシ</t>
    </rPh>
    <phoneticPr fontId="4"/>
  </si>
  <si>
    <r>
      <t>(９) CO</t>
    </r>
    <r>
      <rPr>
        <b/>
        <vertAlign val="subscript"/>
        <sz val="14"/>
        <rFont val="游ゴシック"/>
        <family val="3"/>
        <charset val="128"/>
        <scheme val="minor"/>
      </rPr>
      <t>2</t>
    </r>
    <r>
      <rPr>
        <b/>
        <sz val="14"/>
        <rFont val="游ゴシック"/>
        <family val="3"/>
        <charset val="128"/>
        <scheme val="minor"/>
      </rPr>
      <t>原単位等策定に係る人件費</t>
    </r>
    <rPh sb="7" eb="10">
      <t>ゲンタンイ</t>
    </rPh>
    <rPh sb="10" eb="11">
      <t>トウ</t>
    </rPh>
    <rPh sb="11" eb="13">
      <t>サクテイ</t>
    </rPh>
    <rPh sb="14" eb="15">
      <t>カカ</t>
    </rPh>
    <rPh sb="16" eb="19">
      <t>ジンケンヒ</t>
    </rPh>
    <phoneticPr fontId="2"/>
  </si>
  <si>
    <r>
      <t>(９) CO</t>
    </r>
    <r>
      <rPr>
        <vertAlign val="subscript"/>
        <sz val="14"/>
        <rFont val="游ゴシック"/>
        <family val="3"/>
        <charset val="128"/>
        <scheme val="minor"/>
      </rPr>
      <t>2</t>
    </r>
    <r>
      <rPr>
        <sz val="14"/>
        <rFont val="游ゴシック"/>
        <family val="3"/>
        <charset val="128"/>
        <scheme val="minor"/>
      </rPr>
      <t>原単位策定に係る人件費</t>
    </r>
    <rPh sb="7" eb="10">
      <t>ゲンタンイ</t>
    </rPh>
    <rPh sb="10" eb="12">
      <t>サクテイ</t>
    </rPh>
    <rPh sb="13" eb="14">
      <t>カカ</t>
    </rPh>
    <rPh sb="15" eb="18">
      <t>ジンケンヒ</t>
    </rPh>
    <phoneticPr fontId="2"/>
  </si>
  <si>
    <r>
      <t>(10) CO</t>
    </r>
    <r>
      <rPr>
        <vertAlign val="subscript"/>
        <sz val="14"/>
        <rFont val="游ゴシック"/>
        <family val="3"/>
        <charset val="128"/>
        <scheme val="minor"/>
      </rPr>
      <t>2</t>
    </r>
    <r>
      <rPr>
        <sz val="14"/>
        <rFont val="游ゴシック"/>
        <family val="3"/>
        <charset val="128"/>
        <scheme val="minor"/>
      </rPr>
      <t>原単位等策定に必要なデータベース利用費</t>
    </r>
    <rPh sb="8" eb="11">
      <t>ゲンタンイ</t>
    </rPh>
    <rPh sb="11" eb="12">
      <t>ナド</t>
    </rPh>
    <rPh sb="12" eb="14">
      <t>サクテイ</t>
    </rPh>
    <rPh sb="15" eb="17">
      <t>ヒツヨウ</t>
    </rPh>
    <rPh sb="24" eb="26">
      <t>リヨウ</t>
    </rPh>
    <rPh sb="26" eb="27">
      <t>ヒ</t>
    </rPh>
    <phoneticPr fontId="2"/>
  </si>
  <si>
    <r>
      <t>(12)  CO</t>
    </r>
    <r>
      <rPr>
        <sz val="11"/>
        <rFont val="游ゴシック"/>
        <family val="3"/>
        <charset val="128"/>
        <scheme val="minor"/>
      </rPr>
      <t>2</t>
    </r>
    <r>
      <rPr>
        <sz val="14"/>
        <rFont val="游ゴシック"/>
        <family val="3"/>
        <charset val="128"/>
        <scheme val="minor"/>
      </rPr>
      <t>原単位等公開費用</t>
    </r>
    <phoneticPr fontId="2"/>
  </si>
  <si>
    <r>
      <t>(13)  CO</t>
    </r>
    <r>
      <rPr>
        <sz val="10"/>
        <rFont val="游ゴシック"/>
        <family val="3"/>
        <charset val="128"/>
        <scheme val="minor"/>
      </rPr>
      <t>2</t>
    </r>
    <r>
      <rPr>
        <sz val="14"/>
        <rFont val="游ゴシック"/>
        <family val="3"/>
        <charset val="128"/>
        <scheme val="minor"/>
      </rPr>
      <t>原単位等の策定に係る算定ツール利用料</t>
    </r>
    <phoneticPr fontId="2"/>
  </si>
  <si>
    <t>(７)ｰ④BIMモデラー人件費(BIMマネジャーのサポート)施工のみ対象</t>
    <rPh sb="30" eb="32">
      <t>セコウ</t>
    </rPh>
    <rPh sb="34" eb="36">
      <t>タイショウ</t>
    </rPh>
    <phoneticPr fontId="2"/>
  </si>
  <si>
    <t>②　添付資料Noは、シート③-1と突合できるようにしてください。</t>
    <rPh sb="2" eb="4">
      <t>テンプ</t>
    </rPh>
    <rPh sb="4" eb="6">
      <t>シリョウ</t>
    </rPh>
    <rPh sb="17" eb="19">
      <t>トツゴウ</t>
    </rPh>
    <phoneticPr fontId="4"/>
  </si>
  <si>
    <t>作成支援様式　シート①</t>
    <rPh sb="0" eb="6">
      <t>サクセイシエンヨウシキ</t>
    </rPh>
    <phoneticPr fontId="4"/>
  </si>
  <si>
    <t>作成支援様式　シート②</t>
    <rPh sb="0" eb="6">
      <t>サクセイシエンヨウシキ</t>
    </rPh>
    <phoneticPr fontId="4"/>
  </si>
  <si>
    <t>作成支援様式　シート③-1</t>
    <rPh sb="0" eb="6">
      <t>サクセイシエンヨウシキ</t>
    </rPh>
    <phoneticPr fontId="4"/>
  </si>
  <si>
    <t>作成支援様式　シート③-2</t>
    <rPh sb="0" eb="6">
      <t>サクセイシエンヨウシキ</t>
    </rPh>
    <phoneticPr fontId="4"/>
  </si>
  <si>
    <t>作成支援様式　シート④</t>
    <rPh sb="0" eb="6">
      <t>サクセイシエンヨウシキ</t>
    </rPh>
    <phoneticPr fontId="4"/>
  </si>
  <si>
    <t>作成支援様式　シート⑤</t>
    <rPh sb="0" eb="6">
      <t>サクセイシエンヨウシキ</t>
    </rPh>
    <phoneticPr fontId="4"/>
  </si>
  <si>
    <t>作成支援様式　シート⑥</t>
    <rPh sb="0" eb="6">
      <t>サクセイシエンヨウシキ</t>
    </rPh>
    <phoneticPr fontId="4"/>
  </si>
  <si>
    <t>作成支援様式　シート⑦</t>
    <rPh sb="0" eb="6">
      <t>サクセイシエンヨウシキ</t>
    </rPh>
    <phoneticPr fontId="4"/>
  </si>
  <si>
    <t>作成支援様式　シート⑧</t>
    <rPh sb="0" eb="6">
      <t>サクセイシエンヨウシキ</t>
    </rPh>
    <phoneticPr fontId="4"/>
  </si>
  <si>
    <t>作成支援様式　シート⑨</t>
    <rPh sb="0" eb="6">
      <t>サクセイシエンヨウシキ</t>
    </rPh>
    <phoneticPr fontId="4"/>
  </si>
  <si>
    <t xml:space="preserve">Cross　Vision　F
</t>
    <phoneticPr fontId="7"/>
  </si>
  <si>
    <t>株式会社産業未来化研究室</t>
  </si>
  <si>
    <t xml:space="preserve">FAB工場の工程進捗を3D表示(BIMデータ)で管理可能なソフトウェアです。
</t>
    <phoneticPr fontId="7"/>
  </si>
  <si>
    <t>委託先会社名
(販売会社)</t>
    <rPh sb="0" eb="3">
      <t>イタクサキ</t>
    </rPh>
    <rPh sb="3" eb="6">
      <t>カイシャメイ</t>
    </rPh>
    <rPh sb="8" eb="12">
      <t>ハンバイカイシャ</t>
    </rPh>
    <phoneticPr fontId="4"/>
  </si>
  <si>
    <t>委託業務名称
(ツール名)</t>
    <rPh sb="0" eb="2">
      <t>イタク</t>
    </rPh>
    <rPh sb="2" eb="4">
      <t>ギョウム</t>
    </rPh>
    <rPh sb="4" eb="6">
      <t>メイショウ</t>
    </rPh>
    <rPh sb="11" eb="12">
      <t>メイ</t>
    </rPh>
    <phoneticPr fontId="4"/>
  </si>
  <si>
    <t>補助対象期間
(プロジェクトにおける利用期間)</t>
    <rPh sb="0" eb="4">
      <t>ホジョタイショウ</t>
    </rPh>
    <rPh sb="18" eb="22">
      <t>リヨウキカン</t>
    </rPh>
    <phoneticPr fontId="4"/>
  </si>
  <si>
    <t>委託契約期間
(ツールの契約期間)</t>
    <rPh sb="0" eb="4">
      <t>イタクケイヤク</t>
    </rPh>
    <rPh sb="4" eb="6">
      <t>キカン</t>
    </rPh>
    <rPh sb="12" eb="16">
      <t>ケイヤクキカン</t>
    </rPh>
    <phoneticPr fontId="4"/>
  </si>
  <si>
    <t>契約額・購入額
（単位：円)</t>
    <rPh sb="0" eb="3">
      <t>ケイヤクガク</t>
    </rPh>
    <rPh sb="4" eb="7">
      <t>コウニュウガク</t>
    </rPh>
    <rPh sb="9" eb="11">
      <t>タンイ</t>
    </rPh>
    <rPh sb="12" eb="13">
      <t>エン</t>
    </rPh>
    <phoneticPr fontId="4"/>
  </si>
  <si>
    <t>当プロジェクトの
業務割合①
(利用割合①)</t>
    <rPh sb="0" eb="1">
      <t>トウ</t>
    </rPh>
    <rPh sb="9" eb="11">
      <t>ギョウム</t>
    </rPh>
    <rPh sb="11" eb="13">
      <t>ワリアイ</t>
    </rPh>
    <rPh sb="16" eb="20">
      <t>リヨウワリアイ</t>
    </rPh>
    <phoneticPr fontId="4"/>
  </si>
  <si>
    <t>補助対象業務の
業務割合②
(利用割合)</t>
    <rPh sb="0" eb="2">
      <t>ホジョ</t>
    </rPh>
    <rPh sb="2" eb="4">
      <t>タイショウ</t>
    </rPh>
    <rPh sb="4" eb="6">
      <t>ギョウム</t>
    </rPh>
    <rPh sb="8" eb="10">
      <t>ギョウム</t>
    </rPh>
    <rPh sb="10" eb="12">
      <t>ワリアイ</t>
    </rPh>
    <rPh sb="15" eb="19">
      <t>リヨウワリアイ</t>
    </rPh>
    <phoneticPr fontId="4"/>
  </si>
  <si>
    <t>交付申請額【単位：千円】</t>
    <phoneticPr fontId="4"/>
  </si>
  <si>
    <t>BIM活用</t>
    <rPh sb="3" eb="5">
      <t>カツヨウ</t>
    </rPh>
    <phoneticPr fontId="4"/>
  </si>
  <si>
    <t>LCA実施</t>
    <rPh sb="3" eb="5">
      <t>ジッシ</t>
    </rPh>
    <phoneticPr fontId="4"/>
  </si>
  <si>
    <t>補助額計
1⃣＋2⃣</t>
    <rPh sb="0" eb="3">
      <t>ホジョガク</t>
    </rPh>
    <rPh sb="3" eb="4">
      <t>ケイ</t>
    </rPh>
    <phoneticPr fontId="4"/>
  </si>
  <si>
    <t>(1)
ソフトウェア
利用費</t>
    <phoneticPr fontId="4"/>
  </si>
  <si>
    <t>(2)
ソフトウェア
利用関連費</t>
    <phoneticPr fontId="4"/>
  </si>
  <si>
    <t>(3)
CDE環境
構築・利用費</t>
    <phoneticPr fontId="4"/>
  </si>
  <si>
    <t>(4)
BIMコーディネーター人件費</t>
    <phoneticPr fontId="4"/>
  </si>
  <si>
    <t xml:space="preserve">(6)
BIM講習
実施費
</t>
    <phoneticPr fontId="4"/>
  </si>
  <si>
    <t>(7)BIMモデラー人件費</t>
    <rPh sb="10" eb="12">
      <t>ジンケン</t>
    </rPh>
    <rPh sb="12" eb="13">
      <t>ヒ</t>
    </rPh>
    <phoneticPr fontId="4"/>
  </si>
  <si>
    <t>設計費
小計</t>
  </si>
  <si>
    <t>建設
工事費
小計</t>
    <phoneticPr fontId="4"/>
  </si>
  <si>
    <t>合計</t>
  </si>
  <si>
    <t>制度拡充BIMモデラー</t>
    <rPh sb="0" eb="4">
      <t>セイドカクジュウ</t>
    </rPh>
    <phoneticPr fontId="4"/>
  </si>
  <si>
    <t>(7)-①
導入初期のBIMモデル作成</t>
    <rPh sb="6" eb="8">
      <t>ドウニュウ</t>
    </rPh>
    <rPh sb="8" eb="10">
      <t>ショキ</t>
    </rPh>
    <rPh sb="17" eb="19">
      <t>サクセイ</t>
    </rPh>
    <phoneticPr fontId="4"/>
  </si>
  <si>
    <t>(7)-③
維持管理BIMモデル作成</t>
    <rPh sb="6" eb="10">
      <t>イジカンリ</t>
    </rPh>
    <rPh sb="16" eb="18">
      <t>サクセイ</t>
    </rPh>
    <phoneticPr fontId="4"/>
  </si>
  <si>
    <t>交付申請対象額
【単位：千円】</t>
    <rPh sb="0" eb="2">
      <t>コウフ</t>
    </rPh>
    <rPh sb="2" eb="4">
      <t>シンセイ</t>
    </rPh>
    <rPh sb="4" eb="7">
      <t>タイショウガク</t>
    </rPh>
    <rPh sb="9" eb="11">
      <t>タンイ</t>
    </rPh>
    <rPh sb="12" eb="14">
      <t>センエン</t>
    </rPh>
    <phoneticPr fontId="4"/>
  </si>
  <si>
    <t>―</t>
    <phoneticPr fontId="4"/>
  </si>
  <si>
    <t>開始日：</t>
    <rPh sb="0" eb="3">
      <t>カイシビ</t>
    </rPh>
    <phoneticPr fontId="4"/>
  </si>
  <si>
    <t>終了日：</t>
    <rPh sb="0" eb="3">
      <t>シュウリョウビ</t>
    </rPh>
    <phoneticPr fontId="4"/>
  </si>
  <si>
    <t>補助対象経費別
交付申請額</t>
    <rPh sb="0" eb="4">
      <t>ホジョタイショウ</t>
    </rPh>
    <rPh sb="4" eb="7">
      <t>ケイヒベツ</t>
    </rPh>
    <rPh sb="8" eb="13">
      <t>コウフシンセイガク</t>
    </rPh>
    <phoneticPr fontId="4"/>
  </si>
  <si>
    <r>
      <t>　</t>
    </r>
    <r>
      <rPr>
        <b/>
        <sz val="14"/>
        <color rgb="FFFF0000"/>
        <rFont val="游ゴシック"/>
        <family val="3"/>
        <charset val="128"/>
        <scheme val="minor"/>
      </rPr>
      <t>※導入初期のBIMモデル作成に係るBIMモデラーの配置に係る費用については、委託する場合は補助対象となりません。</t>
    </r>
    <rPh sb="2" eb="6">
      <t>ドウニュウショキ</t>
    </rPh>
    <rPh sb="13" eb="15">
      <t>サクセイ</t>
    </rPh>
    <rPh sb="16" eb="17">
      <t>カカ</t>
    </rPh>
    <rPh sb="26" eb="28">
      <t>ハイチ</t>
    </rPh>
    <rPh sb="29" eb="30">
      <t>カカ</t>
    </rPh>
    <rPh sb="31" eb="33">
      <t>ヒヨウ</t>
    </rPh>
    <rPh sb="39" eb="41">
      <t>イタク</t>
    </rPh>
    <rPh sb="43" eb="45">
      <t>バアイ</t>
    </rPh>
    <rPh sb="46" eb="50">
      <t>ホジョタイショウ</t>
    </rPh>
    <phoneticPr fontId="4"/>
  </si>
  <si>
    <t>作成支援様式　シート⑨-2</t>
    <rPh sb="0" eb="6">
      <t>サクセイシエンヨウシキ</t>
    </rPh>
    <phoneticPr fontId="4"/>
  </si>
  <si>
    <t>BI for Archicad</t>
    <phoneticPr fontId="1"/>
  </si>
  <si>
    <t>ArchiCAD拡張、自動鉄筋・鉄骨接手作成、内部外部自動積算、仮設・5D</t>
    <phoneticPr fontId="7"/>
  </si>
  <si>
    <t>クラウド環境</t>
    <phoneticPr fontId="4"/>
  </si>
  <si>
    <t>クラウドストレージ</t>
    <phoneticPr fontId="4"/>
  </si>
  <si>
    <t>補助対象業務の
従事割合②</t>
    <rPh sb="0" eb="2">
      <t>ホジョ</t>
    </rPh>
    <rPh sb="2" eb="4">
      <t>タイショウ</t>
    </rPh>
    <rPh sb="4" eb="6">
      <t>ギョウム</t>
    </rPh>
    <rPh sb="8" eb="10">
      <t>ジュウジ</t>
    </rPh>
    <rPh sb="10" eb="12">
      <t>ワリアイ</t>
    </rPh>
    <phoneticPr fontId="4"/>
  </si>
  <si>
    <t>(5)
BIMマネジャー
人件費</t>
    <phoneticPr fontId="4"/>
  </si>
  <si>
    <t>(7)-②
高度な活用を図るためのBIMモデル作成</t>
    <rPh sb="6" eb="8">
      <t>コウド</t>
    </rPh>
    <rPh sb="9" eb="11">
      <t>カツヨウ</t>
    </rPh>
    <rPh sb="12" eb="13">
      <t>ハカ</t>
    </rPh>
    <rPh sb="23" eb="25">
      <t>サクセイ</t>
    </rPh>
    <phoneticPr fontId="4"/>
  </si>
  <si>
    <t>(8)
LCA算定
に係る人件費</t>
    <rPh sb="7" eb="9">
      <t>サンテイ</t>
    </rPh>
    <rPh sb="11" eb="12">
      <t>カカ</t>
    </rPh>
    <rPh sb="13" eb="16">
      <t>ジンケンヒ</t>
    </rPh>
    <phoneticPr fontId="4"/>
  </si>
  <si>
    <r>
      <t>所定様式１ー②　入力値算定シート</t>
    </r>
    <r>
      <rPr>
        <b/>
        <sz val="14"/>
        <color rgb="FFFF0000"/>
        <rFont val="游ゴシック"/>
        <family val="3"/>
        <charset val="128"/>
        <scheme val="minor"/>
      </rPr>
      <t>（下記の千円単位の数値を様式１ー②に転記してください。）</t>
    </r>
    <rPh sb="0" eb="2">
      <t>ショテイ</t>
    </rPh>
    <rPh sb="2" eb="4">
      <t>ヨウシキ</t>
    </rPh>
    <rPh sb="8" eb="11">
      <t>ニュウリョクチ</t>
    </rPh>
    <rPh sb="11" eb="13">
      <t>サンテイ</t>
    </rPh>
    <rPh sb="17" eb="19">
      <t>カキ</t>
    </rPh>
    <rPh sb="20" eb="22">
      <t>センエン</t>
    </rPh>
    <rPh sb="22" eb="24">
      <t>タンイ</t>
    </rPh>
    <rPh sb="25" eb="27">
      <t>スウチ</t>
    </rPh>
    <rPh sb="28" eb="30">
      <t>ヨウシキ</t>
    </rPh>
    <rPh sb="34" eb="36">
      <t>テンキ</t>
    </rPh>
    <phoneticPr fontId="4"/>
  </si>
  <si>
    <t>完了実績実績報告時に提出様式へ記載する数値</t>
    <rPh sb="0" eb="2">
      <t>カンリョウ</t>
    </rPh>
    <rPh sb="2" eb="4">
      <t>ジッセキ</t>
    </rPh>
    <rPh sb="4" eb="6">
      <t>ジッセキ</t>
    </rPh>
    <rPh sb="6" eb="8">
      <t>ホウコク</t>
    </rPh>
    <rPh sb="8" eb="9">
      <t>ジ</t>
    </rPh>
    <rPh sb="10" eb="14">
      <t>テイシュツヨウシキ</t>
    </rPh>
    <rPh sb="15" eb="17">
      <t>キサイ</t>
    </rPh>
    <rPh sb="19" eb="21">
      <t>スウチ</t>
    </rPh>
    <phoneticPr fontId="4"/>
  </si>
  <si>
    <t>補助対象経費</t>
    <rPh sb="0" eb="2">
      <t>ホジョ</t>
    </rPh>
    <rPh sb="2" eb="4">
      <t>タイショウ</t>
    </rPh>
    <rPh sb="4" eb="6">
      <t>ケイヒ</t>
    </rPh>
    <phoneticPr fontId="4"/>
  </si>
  <si>
    <t>完了実績報告以降対象額の1/2
【単位：千円】</t>
    <rPh sb="0" eb="2">
      <t>カンリョウ</t>
    </rPh>
    <rPh sb="2" eb="4">
      <t>ジッセキ</t>
    </rPh>
    <rPh sb="4" eb="6">
      <t>ホウコク</t>
    </rPh>
    <rPh sb="6" eb="8">
      <t>イコウ</t>
    </rPh>
    <rPh sb="8" eb="11">
      <t>タイショウガク</t>
    </rPh>
    <rPh sb="17" eb="19">
      <t>タンイ</t>
    </rPh>
    <rPh sb="20" eb="22">
      <t>センエン</t>
    </rPh>
    <phoneticPr fontId="4"/>
  </si>
  <si>
    <r>
      <t>(13)CO</t>
    </r>
    <r>
      <rPr>
        <b/>
        <vertAlign val="subscript"/>
        <sz val="14"/>
        <rFont val="游ゴシック"/>
        <family val="3"/>
        <charset val="128"/>
        <scheme val="minor"/>
      </rPr>
      <t>2</t>
    </r>
    <r>
      <rPr>
        <b/>
        <sz val="14"/>
        <rFont val="游ゴシック"/>
        <family val="3"/>
        <charset val="128"/>
        <scheme val="minor"/>
      </rPr>
      <t>原単位等の策定に係る算定ツール利用料（契約書、内訳が確認出来るものを別途ご提出ください。)</t>
    </r>
    <rPh sb="28" eb="29">
      <t>ショ</t>
    </rPh>
    <phoneticPr fontId="4"/>
  </si>
  <si>
    <r>
      <t>(10)CO</t>
    </r>
    <r>
      <rPr>
        <b/>
        <vertAlign val="subscript"/>
        <sz val="14"/>
        <rFont val="游ゴシック"/>
        <family val="3"/>
        <charset val="128"/>
        <scheme val="minor"/>
      </rPr>
      <t>2</t>
    </r>
    <r>
      <rPr>
        <b/>
        <sz val="14"/>
        <rFont val="游ゴシック"/>
        <family val="3"/>
        <charset val="128"/>
        <scheme val="minor"/>
      </rPr>
      <t>原単位等策定に必要なデータベース利用費（契約書、内訳が確認出来るものを別途ご提出ください。)</t>
    </r>
    <rPh sb="29" eb="30">
      <t>ショ</t>
    </rPh>
    <phoneticPr fontId="4"/>
  </si>
  <si>
    <r>
      <t>(9)～(13)
CO</t>
    </r>
    <r>
      <rPr>
        <b/>
        <vertAlign val="subscript"/>
        <sz val="10"/>
        <rFont val="游ゴシック"/>
        <family val="3"/>
        <charset val="128"/>
        <scheme val="minor"/>
      </rPr>
      <t>2</t>
    </r>
    <r>
      <rPr>
        <b/>
        <sz val="10"/>
        <rFont val="游ゴシック"/>
        <family val="3"/>
        <charset val="128"/>
        <scheme val="minor"/>
      </rPr>
      <t>原単位
策定に係る人件費等</t>
    </r>
    <rPh sb="12" eb="15">
      <t>ゲンタンイ</t>
    </rPh>
    <rPh sb="16" eb="18">
      <t>サクテイ</t>
    </rPh>
    <rPh sb="19" eb="20">
      <t>カカ</t>
    </rPh>
    <rPh sb="21" eb="24">
      <t>ジンケンヒ</t>
    </rPh>
    <rPh sb="24" eb="25">
      <t>トウ</t>
    </rPh>
    <phoneticPr fontId="4"/>
  </si>
  <si>
    <t>補助対象
ソフトウェア
登録No</t>
    <rPh sb="0" eb="2">
      <t>ホジョ</t>
    </rPh>
    <rPh sb="2" eb="4">
      <t>タイショウ</t>
    </rPh>
    <phoneticPr fontId="4"/>
  </si>
  <si>
    <t>※完了実績報告以降対象額
単位：円</t>
    <rPh sb="1" eb="9">
      <t>カンリョウジッセキホウコクイコウ</t>
    </rPh>
    <rPh sb="9" eb="12">
      <t>タイショウガク</t>
    </rPh>
    <rPh sb="13" eb="15">
      <t>タンイ</t>
    </rPh>
    <rPh sb="16" eb="17">
      <t>エン</t>
    </rPh>
    <phoneticPr fontId="4"/>
  </si>
  <si>
    <t>補助額</t>
    <rPh sb="0" eb="3">
      <t>ホジョガク</t>
    </rPh>
    <phoneticPr fontId="4"/>
  </si>
  <si>
    <t xml:space="preserve">(7)ｰ④
BIMモデラー人件費(BIMマネジャー補佐)
※施工のみ
</t>
    <rPh sb="13" eb="16">
      <t>ジンケンヒ</t>
    </rPh>
    <rPh sb="25" eb="27">
      <t>ホサ</t>
    </rPh>
    <rPh sb="30" eb="32">
      <t>セコウ</t>
    </rPh>
    <phoneticPr fontId="4"/>
  </si>
  <si>
    <t>③　代表事業者が自ら社内で実施する場合は、明細はシート③-2に記載し、本様式には1行で総額を記載してください。</t>
    <phoneticPr fontId="4"/>
  </si>
  <si>
    <t>(７)ｰ④BIMモデラー外注費(BIMマネジャーのサポート) ※施工のみ</t>
    <rPh sb="12" eb="14">
      <t>ガイチュウ</t>
    </rPh>
    <rPh sb="32" eb="34">
      <t>セコウ</t>
    </rPh>
    <phoneticPr fontId="2"/>
  </si>
  <si>
    <t>補助対象経費の1/2
【単位：千円】</t>
    <rPh sb="0" eb="2">
      <t>ホジョ</t>
    </rPh>
    <rPh sb="2" eb="4">
      <t>タイショウ</t>
    </rPh>
    <rPh sb="4" eb="6">
      <t>ケイヒ</t>
    </rPh>
    <rPh sb="12" eb="14">
      <t>タンイ</t>
    </rPh>
    <rPh sb="15" eb="16">
      <t>セン</t>
    </rPh>
    <rPh sb="16" eb="17">
      <t>エン</t>
    </rPh>
    <phoneticPr fontId="4"/>
  </si>
  <si>
    <t>完了日</t>
    <rPh sb="0" eb="3">
      <t>カンリョウヒ</t>
    </rPh>
    <phoneticPr fontId="4"/>
  </si>
  <si>
    <t>←所定様式1-②の事業期間を記載してください。</t>
    <rPh sb="1" eb="5">
      <t>ショテイヨウシキ</t>
    </rPh>
    <rPh sb="9" eb="13">
      <t>ジギョウキカン</t>
    </rPh>
    <rPh sb="14" eb="16">
      <t>キサイ</t>
    </rPh>
    <phoneticPr fontId="4"/>
  </si>
  <si>
    <t>　</t>
    <phoneticPr fontId="4"/>
  </si>
  <si>
    <t>←交付申請では記載しません。</t>
    <rPh sb="1" eb="5">
      <t>コウフシンセイ</t>
    </rPh>
    <rPh sb="7" eb="9">
      <t>キサイ</t>
    </rPh>
    <phoneticPr fontId="4"/>
  </si>
  <si>
    <t>補助対象経費　単位：円</t>
    <rPh sb="0" eb="6">
      <t>ホジョタイショウケイヒ</t>
    </rPh>
    <rPh sb="7" eb="9">
      <t>タンイ</t>
    </rPh>
    <rPh sb="10" eb="11">
      <t>エン</t>
    </rPh>
    <phoneticPr fontId="4"/>
  </si>
  <si>
    <t>補助対象
経費×1/2
1⃣</t>
    <rPh sb="0" eb="2">
      <t>ホジョ</t>
    </rPh>
    <rPh sb="2" eb="4">
      <t>タイショウ</t>
    </rPh>
    <rPh sb="5" eb="7">
      <t>ケイヒ</t>
    </rPh>
    <phoneticPr fontId="4"/>
  </si>
  <si>
    <t>補助対象
経費×1/1
2⃣</t>
    <rPh sb="0" eb="2">
      <t>ホジョ</t>
    </rPh>
    <rPh sb="2" eb="4">
      <t>タイショウ</t>
    </rPh>
    <rPh sb="5" eb="7">
      <t>ケイヒ</t>
    </rPh>
    <phoneticPr fontId="4"/>
  </si>
  <si>
    <t>補助対象経費
単位：円</t>
    <rPh sb="0" eb="6">
      <t>ホジョタイショウケイヒ</t>
    </rPh>
    <rPh sb="7" eb="9">
      <t>タンイ</t>
    </rPh>
    <rPh sb="10" eb="11">
      <t>エン</t>
    </rPh>
    <phoneticPr fontId="4"/>
  </si>
  <si>
    <t>注文日
(契約日)</t>
    <rPh sb="0" eb="2">
      <t>チュウモン</t>
    </rPh>
    <rPh sb="2" eb="3">
      <t>ヒ</t>
    </rPh>
    <rPh sb="5" eb="8">
      <t>ケイヤクヒ</t>
    </rPh>
    <phoneticPr fontId="4"/>
  </si>
  <si>
    <t>注文日
(契約日)</t>
    <rPh sb="0" eb="3">
      <t>チュウモンビ</t>
    </rPh>
    <rPh sb="5" eb="7">
      <t>ケイヤク</t>
    </rPh>
    <rPh sb="7" eb="8">
      <t>ビ</t>
    </rPh>
    <phoneticPr fontId="4"/>
  </si>
  <si>
    <t>代表事業者等登録・申請日</t>
    <rPh sb="0" eb="2">
      <t>ダイヒョウ</t>
    </rPh>
    <rPh sb="2" eb="5">
      <t>ジギョウシャ</t>
    </rPh>
    <rPh sb="5" eb="6">
      <t>トウ</t>
    </rPh>
    <rPh sb="6" eb="8">
      <t>トウロク</t>
    </rPh>
    <rPh sb="9" eb="11">
      <t>シンセイ</t>
    </rPh>
    <rPh sb="11" eb="12">
      <t>ビ</t>
    </rPh>
    <phoneticPr fontId="4"/>
  </si>
  <si>
    <t>建築GX・DX推進事業で補助対象となるソフトウェア等</t>
    <phoneticPr fontId="7"/>
  </si>
  <si>
    <t>株式会社U'sFactory</t>
    <phoneticPr fontId="4"/>
  </si>
  <si>
    <t>工事の進捗管理・出来高管理・場内物流管理</t>
    <phoneticPr fontId="7"/>
  </si>
  <si>
    <t>B-LOOP CADECT（空調モード）</t>
    <phoneticPr fontId="4"/>
  </si>
  <si>
    <t>株式会社イズミコンサルティング</t>
    <phoneticPr fontId="4"/>
  </si>
  <si>
    <t>熱負荷計算や空調・換気機器選定に必要な情報を設定するためのオプション機能</t>
    <phoneticPr fontId="4"/>
  </si>
  <si>
    <t>B-LOOP CADECT（省エネモード）</t>
    <phoneticPr fontId="4"/>
  </si>
  <si>
    <t xml:space="preserve"> 省エネ計算に必要な情報を設定するためのオプション機能</t>
    <phoneticPr fontId="4"/>
  </si>
  <si>
    <t>AI Structure SSEオプション</t>
    <phoneticPr fontId="4"/>
  </si>
  <si>
    <t>紙またはPDFの構造図(平面)からAIが部材を自動判別し3D空間に情報を連携</t>
    <phoneticPr fontId="4"/>
  </si>
  <si>
    <t>FARO® SCENE</t>
    <phoneticPr fontId="4"/>
  </si>
  <si>
    <t>FARO Technologies, Inc</t>
    <phoneticPr fontId="4"/>
  </si>
  <si>
    <t>FARO® Sphere XG</t>
    <phoneticPr fontId="4"/>
  </si>
  <si>
    <t>FARO® Sphere XGは点群、写真や3Dモデルデータを共有する為のクラウドプラットフォームです。</t>
    <phoneticPr fontId="4"/>
  </si>
  <si>
    <t>計</t>
    <rPh sb="0" eb="1">
      <t>ケイ</t>
    </rPh>
    <phoneticPr fontId="4"/>
  </si>
  <si>
    <r>
      <t>(９)～(13)CO</t>
    </r>
    <r>
      <rPr>
        <vertAlign val="subscript"/>
        <sz val="14"/>
        <rFont val="游ゴシック"/>
        <family val="3"/>
        <charset val="128"/>
        <scheme val="minor"/>
      </rPr>
      <t>2</t>
    </r>
    <r>
      <rPr>
        <sz val="14"/>
        <rFont val="游ゴシック"/>
        <family val="3"/>
        <charset val="128"/>
        <scheme val="minor"/>
      </rPr>
      <t>原単位策定に係る人件費等</t>
    </r>
    <rPh sb="11" eb="14">
      <t>ゲンタンイ</t>
    </rPh>
    <rPh sb="14" eb="16">
      <t>サクテイ</t>
    </rPh>
    <rPh sb="17" eb="18">
      <t>カカ</t>
    </rPh>
    <rPh sb="19" eb="22">
      <t>ジンケンヒ</t>
    </rPh>
    <rPh sb="22" eb="23">
      <t>トウ</t>
    </rPh>
    <phoneticPr fontId="2"/>
  </si>
  <si>
    <t>FARO® SCENEはOrbis PremiumまたはFocusから取得した点群データを結合する為のソフトウェアです。</t>
  </si>
  <si>
    <t>FARO Orbis™ Premium(No.410同時購入の場合に限る）</t>
    <phoneticPr fontId="4"/>
  </si>
  <si>
    <t>FARO Orbis™ Premiumは歩きながら高速で高密度な点群取得が可能なモバイルレーザースキャナーです。</t>
    <phoneticPr fontId="4"/>
  </si>
  <si>
    <t>FARO® Focus(No.410同時購入の場合に限る）</t>
    <phoneticPr fontId="4"/>
  </si>
  <si>
    <t>設計ＢＩＭ・施工ＢＩＭ本体</t>
    <phoneticPr fontId="4"/>
  </si>
  <si>
    <t>FARO® Focusは非常に優れた点群データ品質と精度が実現可能なレーザースキャナーです。</t>
    <phoneticPr fontId="4"/>
  </si>
  <si>
    <t>FARO® As-BuiltTM Software Suite</t>
    <phoneticPr fontId="4"/>
  </si>
  <si>
    <t>FARO® As-Built™ Software SuiteでCADやBIM モデリングがより簡単に実現できます。</t>
    <phoneticPr fontId="4"/>
  </si>
  <si>
    <t xml:space="preserve">Archicad Studio Subscription </t>
    <phoneticPr fontId="4"/>
  </si>
  <si>
    <t>グラフィソフトジャパン株式会社</t>
    <phoneticPr fontId="4"/>
  </si>
  <si>
    <t>BIMソフトウェア、小規模設計・個人設計者向けのBIMツール</t>
    <phoneticPr fontId="4"/>
  </si>
  <si>
    <t>建築BIM標準パッケージfor Vectorworks</t>
    <phoneticPr fontId="4"/>
  </si>
  <si>
    <t>株式会社フローワークス</t>
    <phoneticPr fontId="4"/>
  </si>
  <si>
    <t>Vectorworks BIM導入をテンプレート等4つの機能パックでサポートします。</t>
    <phoneticPr fontId="4"/>
  </si>
  <si>
    <t>(１)ソフトウェア利用費</t>
    <phoneticPr fontId="4"/>
  </si>
  <si>
    <t>RC躯体積算ソフト US/RC</t>
    <phoneticPr fontId="4"/>
  </si>
  <si>
    <t>株式会社ユーエスシステム</t>
    <phoneticPr fontId="4"/>
  </si>
  <si>
    <t>RC躯体積算ソフト</t>
    <rPh sb="2" eb="4">
      <t>クタイ</t>
    </rPh>
    <rPh sb="4" eb="6">
      <t>セキサン</t>
    </rPh>
    <phoneticPr fontId="4"/>
  </si>
  <si>
    <t>壁式躯体積算ソフト US/W</t>
    <phoneticPr fontId="4"/>
  </si>
  <si>
    <t>株式会社ユーエスシステム</t>
  </si>
  <si>
    <t>壁式RC躯体積算ソフト</t>
    <rPh sb="0" eb="2">
      <t>カベシキ</t>
    </rPh>
    <rPh sb="4" eb="6">
      <t>クタイ</t>
    </rPh>
    <phoneticPr fontId="4"/>
  </si>
  <si>
    <t>基礎総合積算ソフト US/F</t>
    <phoneticPr fontId="4"/>
  </si>
  <si>
    <t>基礎積算ソフト</t>
    <rPh sb="0" eb="2">
      <t>キソ</t>
    </rPh>
    <phoneticPr fontId="4"/>
  </si>
  <si>
    <t>意匠躯体連動積算ソフト US/VD</t>
    <phoneticPr fontId="4"/>
  </si>
  <si>
    <t>仕上積算ソフト(躯体連動型）</t>
    <rPh sb="0" eb="2">
      <t>シア</t>
    </rPh>
    <rPh sb="8" eb="10">
      <t>クタイ</t>
    </rPh>
    <rPh sb="10" eb="12">
      <t>レンドウ</t>
    </rPh>
    <rPh sb="12" eb="13">
      <t>ガタ</t>
    </rPh>
    <phoneticPr fontId="4"/>
  </si>
  <si>
    <t>仕上単室積算システム US/WD</t>
    <phoneticPr fontId="4"/>
  </si>
  <si>
    <t>仕上積算ソフト（単室型）</t>
    <rPh sb="0" eb="2">
      <t>シア</t>
    </rPh>
    <rPh sb="8" eb="11">
      <t>タンシツガタ</t>
    </rPh>
    <phoneticPr fontId="4"/>
  </si>
  <si>
    <t>補助対象経費区分</t>
    <phoneticPr fontId="1"/>
  </si>
  <si>
    <t>実寸法師2D+3D (実寸法師2D単体の購入は補助対象外)</t>
    <phoneticPr fontId="1"/>
  </si>
  <si>
    <t>実寸法師３Ｄアップグレード（｢実寸法師2D」を購入済であれば補助対象）</t>
    <phoneticPr fontId="1"/>
  </si>
  <si>
    <t>実寸法師３ＤＰｒｏアップグレード（No.261が購入済か、No.261とのセット購入であれば補助対象(機能上も必須)</t>
    <phoneticPr fontId="1"/>
  </si>
  <si>
    <t>実寸法師3DBeamProアップグレード（No.261、No267 が購入済か、No.261、No.267とのセット購入であれば補助対象(機能上も必須)</t>
    <phoneticPr fontId="1"/>
  </si>
  <si>
    <t>実寸法師３Ｄ板情報アップグレード（ No.261が購入済か、No.261とのセット購入であれば補助対象(機能上も必須)</t>
    <phoneticPr fontId="1"/>
  </si>
  <si>
    <t>Process Simulation Reviewer</t>
  </si>
  <si>
    <t>ダッソー・システムズ株式会社</t>
  </si>
  <si>
    <t xml:space="preserve"> 単独</t>
  </si>
  <si>
    <t>BIMデータを取り込み作成した施工シミュレーションの結果を閲覧するビューア。</t>
  </si>
  <si>
    <t>Assembly Simulation Engineer</t>
  </si>
  <si>
    <t>BIMで作成した部材、設備等の設置の組み立て性検証（3D組み立て軌跡の検討）。</t>
  </si>
  <si>
    <t>Work Instructions Author</t>
  </si>
  <si>
    <t>BIMデータに設置手順を追加し、３Dの作業指示書を作成。</t>
  </si>
  <si>
    <t>Equipment &amp; Layout Engineer</t>
  </si>
  <si>
    <t>設備BIM（クレーン含む）のCAD機能・レイアウトの検討。</t>
  </si>
  <si>
    <t>Work Plan Viewer</t>
  </si>
  <si>
    <t>BIMデータから作成した３Dの作業指示書を閲覧する。</t>
  </si>
  <si>
    <t>Construction Planner</t>
  </si>
  <si>
    <t>BIMデータを使った４D施工計画・シミュレーション作成。</t>
  </si>
  <si>
    <t>Factory Resource Manager</t>
  </si>
  <si>
    <t>BIMのビル情報に４Dシミュレーション用の機器や作業員などの条件を追加する</t>
  </si>
  <si>
    <t>Construction Superintendent</t>
  </si>
  <si>
    <t>BIMデータを現場展開し、リーン施工による工程、品質、安全等を運用する。</t>
  </si>
  <si>
    <t xml:space="preserve">Lean Team Player </t>
  </si>
  <si>
    <t>BIMや他のデータを統合しリーン施工を実務に適用するための協業促進ツール。</t>
  </si>
  <si>
    <t>計</t>
    <rPh sb="0" eb="1">
      <t>ケイ</t>
    </rPh>
    <phoneticPr fontId="4"/>
  </si>
  <si>
    <t>総合計</t>
    <rPh sb="0" eb="3">
      <t>ソウゴウケイ</t>
    </rPh>
    <phoneticPr fontId="4"/>
  </si>
  <si>
    <r>
      <rPr>
        <sz val="11"/>
        <color rgb="FFFF0000"/>
        <rFont val="ＭＳ Ｐゴシック"/>
        <family val="3"/>
        <charset val="128"/>
      </rPr>
      <t>一貫</t>
    </r>
    <r>
      <rPr>
        <sz val="11"/>
        <rFont val="ＭＳ Ｐゴシック"/>
        <family val="3"/>
        <charset val="128"/>
      </rPr>
      <t>構造計算</t>
    </r>
    <r>
      <rPr>
        <sz val="11"/>
        <color rgb="FFFF0000"/>
        <rFont val="ＭＳ Ｐゴシック"/>
        <family val="3"/>
        <charset val="128"/>
      </rPr>
      <t>ソフトウェア</t>
    </r>
    <rPh sb="0" eb="2">
      <t>イッカン</t>
    </rPh>
    <phoneticPr fontId="7"/>
  </si>
  <si>
    <r>
      <t>AutoCAD Architecture hsbOEM版(新規購入：N0367</t>
    </r>
    <r>
      <rPr>
        <sz val="11"/>
        <color rgb="FFFF0000"/>
        <rFont val="ＭＳ Ｐゴシック"/>
        <family val="3"/>
        <charset val="128"/>
      </rPr>
      <t>及び2025年5月28日前の</t>
    </r>
    <r>
      <rPr>
        <sz val="11"/>
        <rFont val="ＭＳ Ｐゴシック"/>
        <family val="3"/>
        <charset val="128"/>
      </rPr>
      <t>既存利用者：No370同時購入の場合に限る。）</t>
    </r>
    <rPh sb="29" eb="31">
      <t>シンキ</t>
    </rPh>
    <rPh sb="31" eb="33">
      <t>コウニュウ</t>
    </rPh>
    <rPh sb="64" eb="66">
      <t>ドウジ</t>
    </rPh>
    <rPh sb="66" eb="68">
      <t>コウニュウ</t>
    </rPh>
    <rPh sb="69" eb="71">
      <t>バアイ</t>
    </rPh>
    <rPh sb="72" eb="73">
      <t>カギ</t>
    </rPh>
    <phoneticPr fontId="1"/>
  </si>
  <si>
    <r>
      <t>hsbDesignライセンス(新規購入：N0366</t>
    </r>
    <r>
      <rPr>
        <sz val="11"/>
        <color rgb="FFFF0000"/>
        <rFont val="ＭＳ Ｐゴシック"/>
        <family val="3"/>
        <charset val="128"/>
      </rPr>
      <t>及び2025年5月28日前の</t>
    </r>
    <r>
      <rPr>
        <sz val="11"/>
        <rFont val="ＭＳ Ｐゴシック"/>
        <family val="3"/>
        <charset val="128"/>
      </rPr>
      <t>No370同時購入の場合に限る。）</t>
    </r>
    <phoneticPr fontId="4"/>
  </si>
  <si>
    <r>
      <t>AutoCAD Architecture hsbOEM版（フルサポート）（既存利用者：No369</t>
    </r>
    <r>
      <rPr>
        <sz val="11"/>
        <color rgb="FFFF0000"/>
        <rFont val="ＭＳ Ｐゴシック"/>
        <family val="3"/>
        <charset val="128"/>
      </rPr>
      <t>及び2025年5月28日前の</t>
    </r>
    <r>
      <rPr>
        <sz val="11"/>
        <rFont val="ＭＳ Ｐゴシック"/>
        <family val="3"/>
        <charset val="128"/>
      </rPr>
      <t>No370同時購入の場合に限る。）</t>
    </r>
    <rPh sb="37" eb="39">
      <t>キゾン</t>
    </rPh>
    <rPh sb="39" eb="42">
      <t>リヨウシャ</t>
    </rPh>
    <phoneticPr fontId="1"/>
  </si>
  <si>
    <r>
      <t>hsbDesignライセンスアップデート（フルサポート）（既存利用者：No368</t>
    </r>
    <r>
      <rPr>
        <sz val="11"/>
        <color rgb="FFFF0000"/>
        <rFont val="ＭＳ Ｐゴシック"/>
        <family val="3"/>
        <charset val="128"/>
      </rPr>
      <t>及び2025年5月28日前の既存利用者：</t>
    </r>
    <r>
      <rPr>
        <sz val="11"/>
        <rFont val="ＭＳ Ｐゴシック"/>
        <family val="3"/>
        <charset val="128"/>
      </rPr>
      <t>No370同時購入の場合に限る。）</t>
    </r>
    <phoneticPr fontId="4"/>
  </si>
  <si>
    <r>
      <t>IFC出力オプション(</t>
    </r>
    <r>
      <rPr>
        <sz val="11"/>
        <color rgb="FFFF0000"/>
        <rFont val="ＭＳ Ｐゴシック"/>
        <family val="3"/>
        <charset val="128"/>
      </rPr>
      <t>2025年5月28日前の</t>
    </r>
    <r>
      <rPr>
        <sz val="11"/>
        <rFont val="ＭＳ Ｐゴシック"/>
        <family val="3"/>
        <charset val="128"/>
      </rPr>
      <t>新規購入：N0366,No367同時購入の場合に限る。</t>
    </r>
    <r>
      <rPr>
        <sz val="11"/>
        <color rgb="FFFF0000"/>
        <rFont val="ＭＳ Ｐゴシック"/>
        <family val="3"/>
        <charset val="128"/>
      </rPr>
      <t>2025年5月28日前の</t>
    </r>
    <r>
      <rPr>
        <sz val="11"/>
        <rFont val="ＭＳ Ｐゴシック"/>
        <family val="3"/>
        <charset val="128"/>
      </rPr>
      <t>既存利用者：No368,No369同時購入の場合に限る。）</t>
    </r>
    <phoneticPr fontId="4"/>
  </si>
  <si>
    <t>(１)ソフトウェア利用費</t>
    <phoneticPr fontId="4"/>
  </si>
  <si>
    <t>PIX4Dcloud Advanced</t>
    <phoneticPr fontId="4"/>
  </si>
  <si>
    <t>Pix4D株式会社</t>
    <phoneticPr fontId="4"/>
  </si>
  <si>
    <t>2D/3Dモデル生成、時系列比較、体積計算、設計図面重ね合わせ。</t>
  </si>
  <si>
    <t>Leica iCON trades for Layout</t>
  </si>
  <si>
    <t>BIMモデルを読み込み、測定や墨出しができるアプリケーション</t>
  </si>
  <si>
    <t>Leica iCON iCS50</t>
  </si>
  <si>
    <t>iCON trades用HW、BIM用墨出し機器、球体の画像解析技術を採用</t>
  </si>
  <si>
    <t>2025/07/03更新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</si>
</sst>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60">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color indexed="81"/>
      <name val="MS P ゴシック"/>
      <family val="3"/>
      <charset val="128"/>
    </font>
    <font>
      <b/>
      <vertAlign val="subscript"/>
      <sz val="14"/>
      <name val="游ゴシック"/>
      <family val="3"/>
      <charset val="128"/>
      <scheme val="minor"/>
    </font>
    <font>
      <b/>
      <sz val="10"/>
      <name val="游ゴシック"/>
      <family val="3"/>
      <charset val="128"/>
      <scheme val="minor"/>
    </font>
    <font>
      <vertAlign val="subscript"/>
      <sz val="14"/>
      <name val="游ゴシック"/>
      <family val="3"/>
      <charset val="128"/>
      <scheme val="minor"/>
    </font>
    <font>
      <sz val="10"/>
      <name val="游ゴシック"/>
      <family val="3"/>
      <charset val="128"/>
      <scheme val="minor"/>
    </font>
    <font>
      <b/>
      <sz val="12"/>
      <color rgb="FFFF0000"/>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2"/>
      <charset val="128"/>
      <scheme val="minor"/>
    </font>
    <font>
      <b/>
      <vertAlign val="subscript"/>
      <sz val="10"/>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name val="游明朝"/>
      <family val="1"/>
      <charset val="128"/>
    </font>
    <font>
      <sz val="10.5"/>
      <name val="ＭＳ Ｐ明朝"/>
      <family val="1"/>
      <charset val="128"/>
    </font>
    <font>
      <b/>
      <sz val="18"/>
      <name val="游ゴシック"/>
      <family val="3"/>
      <charset val="128"/>
      <scheme val="minor"/>
    </font>
    <font>
      <sz val="12"/>
      <color rgb="FFFF0000"/>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4">
    <xf numFmtId="0" fontId="0"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6" fillId="0" borderId="0" xfId="1" applyFont="1">
      <alignment vertical="center"/>
    </xf>
    <xf numFmtId="0" fontId="16" fillId="0" borderId="0" xfId="1" applyFont="1" applyAlignment="1">
      <alignment vertical="center" shrinkToFit="1"/>
    </xf>
    <xf numFmtId="0" fontId="17" fillId="0" borderId="0" xfId="1" applyFont="1">
      <alignment vertical="center"/>
    </xf>
    <xf numFmtId="0" fontId="16" fillId="0" borderId="0" xfId="1" applyFont="1" applyFill="1">
      <alignment vertical="center"/>
    </xf>
    <xf numFmtId="0" fontId="18"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14"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4" fillId="0" borderId="0" xfId="0" applyFont="1">
      <alignment vertical="center"/>
    </xf>
    <xf numFmtId="0" fontId="23" fillId="0" borderId="0" xfId="0" applyFont="1">
      <alignment vertical="center"/>
    </xf>
    <xf numFmtId="0" fontId="23" fillId="0" borderId="0" xfId="0" applyFont="1" applyBorder="1" applyAlignment="1">
      <alignment vertical="center"/>
    </xf>
    <xf numFmtId="0" fontId="14"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1"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2" fillId="0" borderId="0" xfId="0" applyFont="1" applyAlignment="1" applyProtection="1">
      <alignment horizontal="right" vertical="center"/>
    </xf>
    <xf numFmtId="0" fontId="11" fillId="0" borderId="0" xfId="0" applyFont="1" applyProtection="1">
      <alignment vertical="center"/>
    </xf>
    <xf numFmtId="0" fontId="14"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3" fillId="0" borderId="0" xfId="0" applyFont="1" applyFill="1" applyBorder="1" applyProtection="1">
      <alignment vertical="center"/>
    </xf>
    <xf numFmtId="0" fontId="14" fillId="0" borderId="12" xfId="0" applyFont="1" applyFill="1" applyBorder="1" applyAlignment="1" applyProtection="1">
      <alignment vertical="center" wrapText="1"/>
    </xf>
    <xf numFmtId="0" fontId="14" fillId="0" borderId="0" xfId="0" applyFont="1" applyFill="1" applyProtection="1">
      <alignment vertical="center"/>
    </xf>
    <xf numFmtId="177" fontId="14" fillId="5" borderId="1"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3" fillId="0" borderId="2" xfId="0" applyFont="1" applyFill="1" applyBorder="1" applyAlignment="1">
      <alignment horizontal="center" vertical="center"/>
    </xf>
    <xf numFmtId="0" fontId="19" fillId="0" borderId="6" xfId="0" applyFont="1" applyBorder="1" applyAlignment="1">
      <alignment horizontal="center" vertical="center" wrapText="1"/>
    </xf>
    <xf numFmtId="0" fontId="25" fillId="0" borderId="0" xfId="0" applyFont="1" applyAlignment="1">
      <alignment horizontal="right" vertical="center"/>
    </xf>
    <xf numFmtId="0" fontId="19" fillId="0" borderId="1" xfId="0" applyFont="1" applyBorder="1" applyAlignment="1">
      <alignment horizontal="left"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lignment vertical="center"/>
    </xf>
    <xf numFmtId="0" fontId="26" fillId="0" borderId="0" xfId="0" applyFont="1" applyAlignment="1" applyProtection="1">
      <alignment horizontal="right" vertical="center"/>
    </xf>
    <xf numFmtId="0" fontId="27" fillId="0" borderId="0" xfId="0" applyFont="1" applyAlignment="1" applyProtection="1">
      <alignment horizontal="right" vertical="center"/>
    </xf>
    <xf numFmtId="0" fontId="14" fillId="0" borderId="0" xfId="0" applyFont="1" applyBorder="1" applyAlignment="1" applyProtection="1">
      <alignment horizontal="right" vertical="top"/>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left" vertical="center"/>
    </xf>
    <xf numFmtId="0" fontId="26" fillId="0" borderId="0" xfId="0" applyFont="1" applyProtection="1">
      <alignment vertical="center"/>
    </xf>
    <xf numFmtId="0" fontId="26"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xf>
    <xf numFmtId="0" fontId="0" fillId="0" borderId="1" xfId="0" applyNumberFormat="1" applyBorder="1">
      <alignment vertical="center"/>
    </xf>
    <xf numFmtId="38" fontId="14" fillId="3" borderId="1" xfId="8"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shrinkToFit="1"/>
      <protection locked="0"/>
    </xf>
    <xf numFmtId="180" fontId="14" fillId="3" borderId="1" xfId="8" applyNumberFormat="1" applyFont="1" applyFill="1" applyBorder="1" applyAlignment="1">
      <alignment horizontal="right" vertical="center" shrinkToFit="1"/>
    </xf>
    <xf numFmtId="177" fontId="14"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0" fontId="3" fillId="0" borderId="3" xfId="0" applyFont="1" applyBorder="1" applyAlignment="1">
      <alignment horizontal="center" vertical="center" shrinkToFit="1"/>
    </xf>
    <xf numFmtId="38" fontId="14" fillId="0" borderId="1" xfId="8" applyFont="1" applyBorder="1" applyAlignment="1">
      <alignment horizontal="right" vertical="center" shrinkToFit="1"/>
    </xf>
    <xf numFmtId="180" fontId="14"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38" fontId="3" fillId="3" borderId="1" xfId="8" applyFont="1" applyFill="1" applyBorder="1" applyAlignment="1" applyProtection="1">
      <alignment vertical="center" shrinkToFit="1"/>
    </xf>
    <xf numFmtId="178" fontId="14" fillId="5" borderId="1" xfId="0" applyNumberFormat="1" applyFont="1" applyFill="1" applyBorder="1" applyAlignment="1" applyProtection="1">
      <alignment vertical="center" shrinkToFit="1"/>
      <protection locked="0"/>
    </xf>
    <xf numFmtId="0" fontId="14" fillId="5" borderId="1" xfId="0" applyFont="1" applyFill="1" applyBorder="1" applyAlignment="1" applyProtection="1">
      <alignment horizontal="left" vertical="center" shrinkToFit="1"/>
      <protection locked="0"/>
    </xf>
    <xf numFmtId="178" fontId="14" fillId="3" borderId="1" xfId="0" applyNumberFormat="1" applyFont="1" applyFill="1" applyBorder="1" applyAlignment="1" applyProtection="1">
      <alignment vertical="center" shrinkToFit="1"/>
    </xf>
    <xf numFmtId="0" fontId="14" fillId="2" borderId="1" xfId="0" applyFont="1" applyFill="1" applyBorder="1" applyAlignment="1" applyProtection="1">
      <alignment horizontal="left" vertical="center" shrinkToFit="1"/>
    </xf>
    <xf numFmtId="0" fontId="14"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4"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wrapText="1"/>
    </xf>
    <xf numFmtId="180" fontId="14" fillId="3" borderId="1" xfId="8" applyNumberFormat="1" applyFont="1" applyFill="1" applyBorder="1" applyAlignment="1">
      <alignment vertical="center" shrinkToFit="1"/>
    </xf>
    <xf numFmtId="0" fontId="14" fillId="0" borderId="0" xfId="0" applyFont="1" applyFill="1" applyBorder="1" applyAlignment="1">
      <alignment horizontal="center" vertical="center" shrinkToFit="1"/>
    </xf>
    <xf numFmtId="38" fontId="14" fillId="0" borderId="0" xfId="8" applyFont="1" applyFill="1" applyBorder="1" applyAlignment="1">
      <alignment horizontal="right" vertical="center" shrinkToFit="1"/>
    </xf>
    <xf numFmtId="0" fontId="14" fillId="0" borderId="0" xfId="0" applyFont="1" applyFill="1" applyAlignment="1">
      <alignment vertical="center" shrinkToFit="1"/>
    </xf>
    <xf numFmtId="38" fontId="14" fillId="0" borderId="0" xfId="8" applyFont="1" applyFill="1" applyAlignment="1">
      <alignment horizontal="right" vertical="center" shrinkToFit="1"/>
    </xf>
    <xf numFmtId="38" fontId="14" fillId="0" borderId="0" xfId="8" applyFont="1" applyFill="1" applyAlignment="1">
      <alignment horizontal="right" vertical="center"/>
    </xf>
    <xf numFmtId="38" fontId="14" fillId="0" borderId="1" xfId="8" applyFont="1" applyBorder="1" applyAlignment="1">
      <alignment horizontal="center" vertical="center" wrapText="1"/>
    </xf>
    <xf numFmtId="38" fontId="14" fillId="0" borderId="1" xfId="8" applyFont="1" applyBorder="1" applyAlignment="1">
      <alignment horizontal="center" vertical="center"/>
    </xf>
    <xf numFmtId="182" fontId="14" fillId="3" borderId="1" xfId="8" applyNumberFormat="1" applyFont="1" applyFill="1" applyBorder="1" applyAlignment="1">
      <alignment vertical="center" shrinkToFit="1"/>
    </xf>
    <xf numFmtId="182" fontId="14" fillId="3" borderId="1" xfId="0" applyNumberFormat="1" applyFont="1" applyFill="1" applyBorder="1" applyAlignment="1">
      <alignment vertical="center" shrinkToFit="1"/>
    </xf>
    <xf numFmtId="0" fontId="11" fillId="0" borderId="0" xfId="0" applyFont="1" applyFill="1">
      <alignment vertical="center"/>
    </xf>
    <xf numFmtId="0" fontId="14" fillId="5" borderId="5" xfId="0" applyFont="1" applyFill="1" applyBorder="1" applyAlignment="1" applyProtection="1">
      <alignment horizontal="center" vertical="center" shrinkToFit="1"/>
      <protection locked="0"/>
    </xf>
    <xf numFmtId="179" fontId="14" fillId="5" borderId="1" xfId="0" applyNumberFormat="1" applyFont="1" applyFill="1" applyBorder="1" applyAlignment="1" applyProtection="1">
      <alignment horizontal="center" vertical="center" shrinkToFit="1"/>
      <protection locked="0"/>
    </xf>
    <xf numFmtId="178" fontId="14" fillId="3" borderId="1" xfId="0" applyNumberFormat="1" applyFont="1" applyFill="1" applyBorder="1" applyAlignment="1">
      <alignment vertical="center" shrinkToFit="1"/>
    </xf>
    <xf numFmtId="0" fontId="14" fillId="0" borderId="0" xfId="0" applyFont="1" applyFill="1" applyAlignment="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1" fillId="0" borderId="0" xfId="0" applyFont="1">
      <alignment vertical="center"/>
    </xf>
    <xf numFmtId="0" fontId="3" fillId="0" borderId="14" xfId="0" applyFont="1" applyBorder="1" applyAlignment="1" applyProtection="1">
      <alignment vertical="center" shrinkToFit="1"/>
    </xf>
    <xf numFmtId="14" fontId="3" fillId="0" borderId="14"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4" fillId="0" borderId="1" xfId="0" applyFont="1" applyBorder="1">
      <alignment vertical="center"/>
    </xf>
    <xf numFmtId="0" fontId="26" fillId="0" borderId="0" xfId="0" applyFont="1">
      <alignment vertical="center"/>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19"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2" fillId="0" borderId="0" xfId="0" applyFont="1" applyAlignment="1">
      <alignment vertical="top"/>
    </xf>
    <xf numFmtId="0" fontId="32" fillId="0" borderId="0" xfId="0" applyFont="1" applyFill="1" applyAlignment="1">
      <alignment vertical="top" shrinkToFit="1"/>
    </xf>
    <xf numFmtId="0" fontId="32" fillId="0" borderId="0" xfId="0" applyFont="1" applyFill="1" applyAlignment="1">
      <alignment vertical="top"/>
    </xf>
    <xf numFmtId="0" fontId="32" fillId="0" borderId="0" xfId="0" applyFont="1" applyAlignment="1">
      <alignment vertical="top" shrinkToFit="1"/>
    </xf>
    <xf numFmtId="14" fontId="34" fillId="0" borderId="0" xfId="0" applyNumberFormat="1" applyFont="1" applyFill="1" applyAlignment="1">
      <alignment horizontal="right" vertical="top" wrapText="1"/>
    </xf>
    <xf numFmtId="0" fontId="33" fillId="4" borderId="1" xfId="0" applyFont="1" applyFill="1" applyBorder="1" applyAlignment="1">
      <alignment horizontal="center" vertical="top" wrapText="1"/>
    </xf>
    <xf numFmtId="0" fontId="33" fillId="4" borderId="1" xfId="0" applyFont="1" applyFill="1" applyBorder="1" applyAlignment="1">
      <alignment horizontal="center" vertical="top" shrinkToFit="1"/>
    </xf>
    <xf numFmtId="0" fontId="32" fillId="0" borderId="1" xfId="0" applyFont="1" applyFill="1" applyBorder="1" applyAlignment="1">
      <alignment vertical="top"/>
    </xf>
    <xf numFmtId="0" fontId="32" fillId="0" borderId="1" xfId="1" applyFont="1" applyFill="1" applyBorder="1" applyAlignment="1">
      <alignment horizontal="left" vertical="top" shrinkToFit="1"/>
    </xf>
    <xf numFmtId="0" fontId="32" fillId="2" borderId="1" xfId="1" applyFont="1" applyFill="1" applyBorder="1" applyAlignment="1">
      <alignment horizontal="left" vertical="top" shrinkToFit="1"/>
    </xf>
    <xf numFmtId="0" fontId="32" fillId="0" borderId="1" xfId="0" applyFont="1" applyFill="1" applyBorder="1" applyAlignment="1">
      <alignment horizontal="left" vertical="top" shrinkToFit="1"/>
    </xf>
    <xf numFmtId="0" fontId="32" fillId="0" borderId="1" xfId="1" applyFont="1" applyFill="1" applyBorder="1" applyAlignment="1">
      <alignment horizontal="center" vertical="top" shrinkToFit="1"/>
    </xf>
    <xf numFmtId="0" fontId="32" fillId="0" borderId="0" xfId="0" applyFont="1" applyFill="1" applyAlignment="1">
      <alignment horizontal="center" vertical="top"/>
    </xf>
    <xf numFmtId="0" fontId="32" fillId="2" borderId="1" xfId="0" applyFont="1" applyFill="1" applyBorder="1" applyAlignment="1">
      <alignment horizontal="left" vertical="top" shrinkToFit="1"/>
    </xf>
    <xf numFmtId="0" fontId="32" fillId="0" borderId="1" xfId="0" applyFont="1" applyFill="1" applyBorder="1" applyAlignment="1">
      <alignment horizontal="center" vertical="top" shrinkToFit="1"/>
    </xf>
    <xf numFmtId="0" fontId="32" fillId="0" borderId="1" xfId="0" applyFont="1" applyBorder="1" applyAlignment="1">
      <alignment vertical="top"/>
    </xf>
    <xf numFmtId="0" fontId="32" fillId="0" borderId="1" xfId="1" applyFont="1" applyFill="1" applyBorder="1" applyAlignment="1">
      <alignment vertical="top" shrinkToFit="1"/>
    </xf>
    <xf numFmtId="0" fontId="32" fillId="0" borderId="1" xfId="0" applyFont="1" applyFill="1" applyBorder="1" applyAlignment="1">
      <alignment vertical="top" shrinkToFit="1"/>
    </xf>
    <xf numFmtId="0" fontId="32" fillId="2" borderId="1" xfId="0" applyFont="1" applyFill="1" applyBorder="1" applyAlignment="1">
      <alignment vertical="top" shrinkToFit="1"/>
    </xf>
    <xf numFmtId="0" fontId="32" fillId="2" borderId="1" xfId="0" applyFont="1" applyFill="1" applyBorder="1" applyAlignment="1">
      <alignment horizontal="center" vertical="top" shrinkToFit="1"/>
    </xf>
    <xf numFmtId="0" fontId="32" fillId="2" borderId="1" xfId="1" applyFont="1" applyFill="1" applyBorder="1" applyAlignment="1">
      <alignment horizontal="center" vertical="top" shrinkToFit="1"/>
    </xf>
    <xf numFmtId="0" fontId="32" fillId="0" borderId="1" xfId="0" applyFont="1" applyBorder="1" applyAlignment="1">
      <alignment horizontal="left" vertical="top" shrinkToFit="1"/>
    </xf>
    <xf numFmtId="0" fontId="32" fillId="0" borderId="1" xfId="0" applyFont="1" applyBorder="1" applyAlignment="1">
      <alignment vertical="top" shrinkToFit="1"/>
    </xf>
    <xf numFmtId="0" fontId="32" fillId="0" borderId="1" xfId="11" applyFont="1" applyBorder="1" applyAlignment="1">
      <alignment vertical="top" shrinkToFit="1"/>
    </xf>
    <xf numFmtId="0" fontId="32" fillId="0" borderId="1" xfId="1" applyFont="1" applyBorder="1" applyAlignment="1">
      <alignment horizontal="center" vertical="top" shrinkToFit="1"/>
    </xf>
    <xf numFmtId="0" fontId="32" fillId="0" borderId="1" xfId="0" applyFont="1" applyBorder="1" applyAlignment="1">
      <alignment horizontal="center" vertical="top"/>
    </xf>
    <xf numFmtId="0" fontId="32" fillId="0" borderId="1" xfId="0" applyFont="1" applyFill="1" applyBorder="1" applyAlignment="1">
      <alignment horizontal="center" vertical="top"/>
    </xf>
    <xf numFmtId="0" fontId="32" fillId="2" borderId="1" xfId="0" applyFont="1" applyFill="1" applyBorder="1" applyAlignment="1">
      <alignment horizontal="center" vertical="top"/>
    </xf>
    <xf numFmtId="0" fontId="32" fillId="0" borderId="1" xfId="1" applyFont="1" applyBorder="1" applyAlignment="1">
      <alignment vertical="top" shrinkToFit="1"/>
    </xf>
    <xf numFmtId="0" fontId="32" fillId="2" borderId="1" xfId="11" applyFont="1" applyFill="1" applyBorder="1" applyAlignment="1">
      <alignment vertical="top" shrinkToFit="1"/>
    </xf>
    <xf numFmtId="0" fontId="32" fillId="2" borderId="1" xfId="0" applyFont="1" applyFill="1" applyBorder="1" applyAlignment="1">
      <alignment vertical="top" wrapText="1"/>
    </xf>
    <xf numFmtId="0" fontId="32" fillId="0" borderId="1" xfId="5" applyFont="1" applyBorder="1" applyAlignment="1">
      <alignment vertical="top" shrinkToFit="1"/>
    </xf>
    <xf numFmtId="0" fontId="32" fillId="2" borderId="1" xfId="5" applyFont="1" applyFill="1" applyBorder="1" applyAlignment="1">
      <alignment vertical="top" shrinkToFit="1"/>
    </xf>
    <xf numFmtId="0" fontId="32" fillId="0" borderId="1" xfId="5" applyFont="1" applyFill="1" applyBorder="1" applyAlignment="1">
      <alignment horizontal="center" vertical="top"/>
    </xf>
    <xf numFmtId="0" fontId="32" fillId="0" borderId="1" xfId="5" applyFont="1" applyFill="1" applyBorder="1" applyAlignment="1">
      <alignment horizontal="left" vertical="top" shrinkToFit="1"/>
    </xf>
    <xf numFmtId="0" fontId="32" fillId="2" borderId="1" xfId="0" applyFont="1" applyFill="1" applyBorder="1" applyAlignment="1">
      <alignment vertical="top"/>
    </xf>
    <xf numFmtId="0" fontId="32" fillId="0" borderId="1" xfId="4" applyFont="1" applyFill="1" applyBorder="1" applyAlignment="1">
      <alignment vertical="top" shrinkToFit="1"/>
    </xf>
    <xf numFmtId="0" fontId="32" fillId="2" borderId="1" xfId="4" applyFont="1" applyFill="1" applyBorder="1" applyAlignment="1">
      <alignment vertical="top"/>
    </xf>
    <xf numFmtId="0" fontId="32" fillId="0" borderId="1" xfId="4" applyFont="1" applyFill="1" applyBorder="1" applyAlignment="1">
      <alignment horizontal="center" vertical="top"/>
    </xf>
    <xf numFmtId="0" fontId="32" fillId="0" borderId="1" xfId="4" applyFont="1" applyFill="1" applyBorder="1" applyAlignment="1">
      <alignment horizontal="left" vertical="top" shrinkToFit="1"/>
    </xf>
    <xf numFmtId="0" fontId="32" fillId="0" borderId="1" xfId="3" applyFont="1" applyBorder="1" applyAlignment="1">
      <alignment vertical="top" shrinkToFit="1"/>
    </xf>
    <xf numFmtId="0" fontId="32" fillId="2" borderId="1" xfId="3" applyFont="1" applyFill="1" applyBorder="1" applyAlignment="1">
      <alignment vertical="top" shrinkToFit="1"/>
    </xf>
    <xf numFmtId="0" fontId="32" fillId="0" borderId="1" xfId="3" applyFont="1" applyBorder="1" applyAlignment="1">
      <alignment horizontal="center" vertical="top"/>
    </xf>
    <xf numFmtId="0" fontId="32" fillId="0" borderId="1" xfId="3" applyFont="1" applyFill="1" applyBorder="1" applyAlignment="1">
      <alignment horizontal="left" vertical="top" shrinkToFit="1"/>
    </xf>
    <xf numFmtId="0" fontId="32" fillId="0" borderId="1" xfId="2" applyFont="1" applyFill="1" applyBorder="1" applyAlignment="1">
      <alignment vertical="top" shrinkToFit="1"/>
    </xf>
    <xf numFmtId="0" fontId="32" fillId="2" borderId="1" xfId="2" applyFont="1" applyFill="1" applyBorder="1" applyAlignment="1">
      <alignment vertical="top" shrinkToFit="1"/>
    </xf>
    <xf numFmtId="0" fontId="32" fillId="0" borderId="1" xfId="2" applyFont="1" applyFill="1" applyBorder="1" applyAlignment="1">
      <alignment horizontal="center" vertical="top"/>
    </xf>
    <xf numFmtId="0" fontId="32" fillId="0" borderId="1" xfId="2" applyFont="1" applyFill="1" applyBorder="1" applyAlignment="1">
      <alignment horizontal="left" vertical="top" shrinkToFit="1"/>
    </xf>
    <xf numFmtId="0" fontId="32" fillId="0" borderId="1" xfId="7" applyFont="1" applyFill="1" applyBorder="1" applyAlignment="1">
      <alignment vertical="top" shrinkToFit="1"/>
    </xf>
    <xf numFmtId="0" fontId="32" fillId="2" borderId="1" xfId="7" applyFont="1" applyFill="1" applyBorder="1" applyAlignment="1">
      <alignment vertical="top" shrinkToFit="1"/>
    </xf>
    <xf numFmtId="0" fontId="32" fillId="0" borderId="1" xfId="7" applyFont="1" applyFill="1" applyBorder="1" applyAlignment="1">
      <alignment horizontal="center" vertical="top"/>
    </xf>
    <xf numFmtId="0" fontId="32" fillId="0" borderId="1" xfId="7" applyFont="1" applyFill="1" applyBorder="1" applyAlignment="1">
      <alignment horizontal="left" vertical="top" shrinkToFit="1"/>
    </xf>
    <xf numFmtId="0" fontId="32" fillId="0" borderId="1" xfId="9" applyFont="1" applyBorder="1" applyAlignment="1">
      <alignment vertical="top" shrinkToFit="1"/>
    </xf>
    <xf numFmtId="0" fontId="32" fillId="2" borderId="1" xfId="9" applyFont="1" applyFill="1" applyBorder="1" applyAlignment="1">
      <alignment vertical="top"/>
    </xf>
    <xf numFmtId="0" fontId="32" fillId="0" borderId="1" xfId="10" applyFont="1" applyBorder="1" applyAlignment="1">
      <alignment vertical="top" shrinkToFit="1"/>
    </xf>
    <xf numFmtId="0" fontId="32" fillId="2" borderId="1" xfId="10" applyFont="1" applyFill="1" applyBorder="1" applyAlignment="1">
      <alignment vertical="top" shrinkToFit="1"/>
    </xf>
    <xf numFmtId="0" fontId="32" fillId="0" borderId="1" xfId="10" applyFont="1" applyFill="1" applyBorder="1" applyAlignment="1">
      <alignment horizontal="center" vertical="top"/>
    </xf>
    <xf numFmtId="0" fontId="32" fillId="0" borderId="1" xfId="10" applyFont="1" applyFill="1" applyBorder="1" applyAlignment="1">
      <alignment vertical="top" shrinkToFit="1"/>
    </xf>
    <xf numFmtId="0" fontId="32" fillId="0" borderId="1" xfId="11" applyFont="1" applyBorder="1" applyAlignment="1">
      <alignment horizontal="center" vertical="top"/>
    </xf>
    <xf numFmtId="0" fontId="32" fillId="0" borderId="1" xfId="11" applyFont="1" applyBorder="1" applyAlignment="1">
      <alignment horizontal="left" vertical="top" shrinkToFit="1"/>
    </xf>
    <xf numFmtId="0" fontId="32" fillId="0" borderId="1" xfId="1" applyFont="1" applyBorder="1" applyAlignment="1">
      <alignment vertical="top"/>
    </xf>
    <xf numFmtId="0" fontId="32" fillId="0" borderId="1" xfId="11" applyFont="1" applyBorder="1" applyAlignment="1">
      <alignment horizontal="center" vertical="top" shrinkToFit="1"/>
    </xf>
    <xf numFmtId="0" fontId="32" fillId="0" borderId="1" xfId="1" applyFont="1" applyBorder="1" applyAlignment="1">
      <alignment horizontal="right" vertical="top" shrinkToFit="1"/>
    </xf>
    <xf numFmtId="0" fontId="32" fillId="0" borderId="1" xfId="1" applyFont="1" applyBorder="1" applyAlignment="1">
      <alignment horizontal="left" vertical="top" shrinkToFit="1"/>
    </xf>
    <xf numFmtId="0" fontId="32" fillId="2" borderId="1" xfId="11" applyFont="1" applyFill="1" applyBorder="1" applyAlignment="1">
      <alignment horizontal="left" vertical="top" shrinkToFit="1"/>
    </xf>
    <xf numFmtId="0" fontId="32" fillId="0" borderId="1" xfId="12" applyFont="1" applyBorder="1" applyAlignment="1" applyProtection="1">
      <alignment vertical="top" shrinkToFit="1"/>
      <protection locked="0"/>
    </xf>
    <xf numFmtId="0" fontId="32" fillId="0" borderId="1" xfId="12" applyFont="1" applyBorder="1" applyAlignment="1" applyProtection="1">
      <alignment horizontal="center" vertical="top"/>
      <protection locked="0"/>
    </xf>
    <xf numFmtId="0" fontId="32" fillId="0" borderId="1" xfId="12" applyFont="1" applyBorder="1" applyAlignment="1" applyProtection="1">
      <alignment vertical="top"/>
      <protection locked="0"/>
    </xf>
    <xf numFmtId="0" fontId="32" fillId="0" borderId="1" xfId="12" applyFont="1" applyBorder="1" applyAlignment="1" applyProtection="1">
      <alignment horizontal="left" vertical="top" shrinkToFit="1"/>
      <protection locked="0"/>
    </xf>
    <xf numFmtId="0" fontId="32" fillId="0" borderId="1" xfId="13" applyFont="1" applyBorder="1" applyAlignment="1" applyProtection="1">
      <alignment vertical="top"/>
      <protection locked="0"/>
    </xf>
    <xf numFmtId="0" fontId="14" fillId="5" borderId="1" xfId="0" applyFont="1" applyFill="1" applyBorder="1" applyAlignment="1" applyProtection="1">
      <alignment horizontal="center" vertical="center" shrinkToFit="1"/>
      <protection locked="0"/>
    </xf>
    <xf numFmtId="14" fontId="14" fillId="5" borderId="1" xfId="0" applyNumberFormat="1" applyFont="1" applyFill="1" applyBorder="1" applyAlignment="1" applyProtection="1">
      <alignment horizontal="center" vertical="center" shrinkToFit="1"/>
      <protection locked="0"/>
    </xf>
    <xf numFmtId="0" fontId="30" fillId="0" borderId="0" xfId="0" applyFont="1">
      <alignment vertical="center"/>
    </xf>
    <xf numFmtId="14" fontId="3" fillId="0" borderId="0" xfId="0" applyNumberFormat="1" applyFont="1" applyBorder="1" applyAlignment="1" applyProtection="1">
      <alignment vertical="center" shrinkToFit="1"/>
    </xf>
    <xf numFmtId="0" fontId="14" fillId="5" borderId="3" xfId="0" applyFont="1" applyFill="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0" xfId="0" applyFont="1" applyFill="1" applyAlignment="1">
      <alignment horizontal="center" vertical="center" shrinkToFi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49" fontId="3" fillId="0" borderId="15" xfId="0" applyNumberFormat="1" applyFont="1" applyBorder="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Protection="1">
      <alignment vertical="center"/>
    </xf>
    <xf numFmtId="0" fontId="11"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vertical="center" shrinkToFit="1"/>
    </xf>
    <xf numFmtId="0" fontId="35" fillId="0" borderId="1" xfId="0" applyFont="1" applyBorder="1" applyAlignment="1">
      <alignment horizontal="center" vertical="center" shrinkToFit="1"/>
    </xf>
    <xf numFmtId="182" fontId="14" fillId="2" borderId="0" xfId="0" applyNumberFormat="1" applyFont="1" applyFill="1" applyBorder="1" applyAlignment="1">
      <alignment vertical="center" shrinkToFit="1"/>
    </xf>
    <xf numFmtId="38" fontId="14" fillId="0" borderId="1" xfId="8" applyFont="1" applyBorder="1">
      <alignment vertical="center"/>
    </xf>
    <xf numFmtId="0" fontId="41" fillId="0" borderId="6"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0" fontId="27"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35" fillId="0" borderId="0" xfId="0" applyFont="1" applyProtection="1">
      <alignment vertical="center"/>
    </xf>
    <xf numFmtId="14" fontId="30" fillId="0" borderId="0" xfId="0" applyNumberFormat="1" applyFont="1" applyAlignment="1" applyProtection="1">
      <alignment horizontal="right" vertical="center"/>
    </xf>
    <xf numFmtId="49" fontId="3" fillId="0" borderId="0" xfId="0" applyNumberFormat="1" applyFont="1" applyBorder="1" applyAlignment="1" applyProtection="1">
      <alignment horizontal="center" vertical="center" shrinkToFit="1"/>
    </xf>
    <xf numFmtId="14" fontId="14" fillId="2" borderId="1" xfId="0" applyNumberFormat="1" applyFont="1" applyFill="1" applyBorder="1" applyAlignment="1" applyProtection="1">
      <alignment horizontal="center" vertical="center" shrinkToFit="1"/>
    </xf>
    <xf numFmtId="14" fontId="3" fillId="2" borderId="1" xfId="0" applyNumberFormat="1" applyFont="1" applyFill="1" applyBorder="1" applyAlignment="1" applyProtection="1">
      <alignment horizontal="center" vertical="center" shrinkToFit="1"/>
    </xf>
    <xf numFmtId="49" fontId="14" fillId="0" borderId="0" xfId="0" applyNumberFormat="1" applyFont="1" applyBorder="1" applyAlignment="1" applyProtection="1">
      <alignment horizontal="center" vertical="center" shrinkToFit="1"/>
    </xf>
    <xf numFmtId="0" fontId="23" fillId="0" borderId="0" xfId="0" applyFont="1" applyProtection="1">
      <alignment vertical="center"/>
    </xf>
    <xf numFmtId="0" fontId="11" fillId="0" borderId="0" xfId="0" applyFont="1" applyAlignment="1" applyProtection="1">
      <alignment horizontal="right" vertical="center"/>
    </xf>
    <xf numFmtId="14" fontId="14" fillId="0" borderId="2" xfId="0" applyNumberFormat="1" applyFont="1" applyBorder="1" applyAlignment="1" applyProtection="1">
      <alignment horizontal="center" vertical="center"/>
    </xf>
    <xf numFmtId="0" fontId="14" fillId="0" borderId="1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6" fillId="2" borderId="0" xfId="0" applyFont="1" applyFill="1" applyBorder="1" applyAlignment="1" applyProtection="1">
      <alignment horizontal="left" vertical="center" wrapText="1"/>
    </xf>
    <xf numFmtId="0" fontId="14" fillId="0" borderId="0" xfId="0" applyFont="1" applyAlignment="1">
      <alignment vertical="center"/>
    </xf>
    <xf numFmtId="0" fontId="14" fillId="0" borderId="1" xfId="0" applyFont="1" applyBorder="1" applyAlignment="1">
      <alignment horizontal="center" vertical="center" wrapText="1"/>
    </xf>
    <xf numFmtId="0" fontId="11" fillId="2" borderId="0" xfId="0" applyFont="1" applyFill="1">
      <alignment vertical="center"/>
    </xf>
    <xf numFmtId="0" fontId="14" fillId="0" borderId="1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1" fillId="0" borderId="0" xfId="0" applyFont="1" applyAlignment="1">
      <alignment vertical="center"/>
    </xf>
    <xf numFmtId="0" fontId="14" fillId="2" borderId="0" xfId="0" applyFont="1" applyFill="1" applyBorder="1" applyAlignment="1">
      <alignment vertical="center"/>
    </xf>
    <xf numFmtId="0" fontId="42" fillId="2" borderId="0" xfId="0" applyFont="1" applyFill="1" applyBorder="1" applyAlignment="1">
      <alignment horizontal="left" vertical="center"/>
    </xf>
    <xf numFmtId="38" fontId="14" fillId="5" borderId="1" xfId="8" applyFont="1" applyFill="1" applyBorder="1" applyAlignment="1" applyProtection="1">
      <alignment horizontal="center" vertical="center" shrinkToFit="1"/>
      <protection locked="0"/>
    </xf>
    <xf numFmtId="177" fontId="14" fillId="0" borderId="0" xfId="0" applyNumberFormat="1" applyFont="1">
      <alignment vertical="center"/>
    </xf>
    <xf numFmtId="0" fontId="23" fillId="2" borderId="5" xfId="0" applyFont="1" applyFill="1" applyBorder="1">
      <alignment vertical="center"/>
    </xf>
    <xf numFmtId="0" fontId="14" fillId="2" borderId="4" xfId="0" applyFont="1" applyFill="1" applyBorder="1" applyAlignment="1">
      <alignment vertical="center" shrinkToFit="1"/>
    </xf>
    <xf numFmtId="0" fontId="14" fillId="2" borderId="3" xfId="0" applyFont="1" applyFill="1" applyBorder="1" applyAlignment="1">
      <alignment vertical="center" shrinkToFit="1"/>
    </xf>
    <xf numFmtId="38" fontId="14" fillId="2" borderId="1" xfId="8" applyFont="1" applyFill="1" applyBorder="1" applyAlignment="1">
      <alignment vertical="center" shrinkToFit="1"/>
    </xf>
    <xf numFmtId="0" fontId="23" fillId="2" borderId="17" xfId="0" applyFont="1" applyFill="1" applyBorder="1">
      <alignment vertical="center"/>
    </xf>
    <xf numFmtId="0" fontId="14" fillId="2" borderId="18" xfId="0" applyFont="1" applyFill="1" applyBorder="1" applyAlignment="1">
      <alignment vertical="center" shrinkToFit="1"/>
    </xf>
    <xf numFmtId="0" fontId="14" fillId="2" borderId="19" xfId="0" applyFont="1" applyFill="1" applyBorder="1" applyAlignment="1">
      <alignment vertical="center" shrinkToFit="1"/>
    </xf>
    <xf numFmtId="38" fontId="14" fillId="2" borderId="20" xfId="8" applyFont="1" applyFill="1" applyBorder="1" applyAlignment="1">
      <alignment vertical="center" shrinkToFit="1"/>
    </xf>
    <xf numFmtId="0" fontId="23" fillId="2" borderId="21" xfId="0" applyFont="1" applyFill="1" applyBorder="1">
      <alignment vertical="center"/>
    </xf>
    <xf numFmtId="0" fontId="14" fillId="2" borderId="22" xfId="0" applyFont="1" applyFill="1" applyBorder="1">
      <alignment vertical="center"/>
    </xf>
    <xf numFmtId="0" fontId="14" fillId="2" borderId="23" xfId="0" applyFont="1" applyFill="1" applyBorder="1">
      <alignment vertical="center"/>
    </xf>
    <xf numFmtId="38" fontId="14" fillId="2" borderId="24" xfId="8" applyFont="1" applyFill="1" applyBorder="1" applyAlignment="1">
      <alignment vertical="center" shrinkToFit="1"/>
    </xf>
    <xf numFmtId="38" fontId="14" fillId="2" borderId="24" xfId="8" applyFont="1" applyFill="1" applyBorder="1">
      <alignment vertical="center"/>
    </xf>
    <xf numFmtId="0" fontId="23" fillId="2" borderId="25" xfId="0" applyFont="1" applyFill="1" applyBorder="1">
      <alignment vertical="center"/>
    </xf>
    <xf numFmtId="0" fontId="14" fillId="2" borderId="26" xfId="0" applyFont="1" applyFill="1" applyBorder="1">
      <alignment vertical="center"/>
    </xf>
    <xf numFmtId="0" fontId="14" fillId="2" borderId="27" xfId="0" applyFont="1" applyFill="1" applyBorder="1">
      <alignment vertical="center"/>
    </xf>
    <xf numFmtId="38" fontId="14" fillId="2" borderId="28" xfId="8" applyFont="1" applyFill="1" applyBorder="1" applyAlignment="1">
      <alignment vertical="center" shrinkToFit="1"/>
    </xf>
    <xf numFmtId="38" fontId="14" fillId="2" borderId="28" xfId="8" applyFont="1" applyFill="1" applyBorder="1">
      <alignment vertical="center"/>
    </xf>
    <xf numFmtId="0" fontId="14" fillId="2" borderId="4" xfId="0" applyFont="1" applyFill="1" applyBorder="1">
      <alignment vertical="center"/>
    </xf>
    <xf numFmtId="0" fontId="14" fillId="2" borderId="3" xfId="0" applyFont="1" applyFill="1" applyBorder="1">
      <alignment vertical="center"/>
    </xf>
    <xf numFmtId="0" fontId="3" fillId="5" borderId="1" xfId="0" applyFont="1" applyFill="1" applyBorder="1" applyAlignment="1" applyProtection="1">
      <alignment horizontal="center" vertical="center" shrinkToFit="1"/>
      <protection locked="0"/>
    </xf>
    <xf numFmtId="0" fontId="10" fillId="0" borderId="0" xfId="0" applyFont="1" applyProtection="1">
      <alignment vertical="center"/>
    </xf>
    <xf numFmtId="0" fontId="0" fillId="0" borderId="0" xfId="0" applyProtection="1">
      <alignment vertical="center"/>
    </xf>
    <xf numFmtId="0" fontId="39" fillId="7" borderId="9" xfId="0" applyFont="1" applyFill="1" applyBorder="1" applyAlignment="1" applyProtection="1">
      <alignment vertical="top" wrapText="1" shrinkToFit="1"/>
    </xf>
    <xf numFmtId="0" fontId="0" fillId="7" borderId="1" xfId="0" applyFill="1" applyBorder="1" applyAlignment="1" applyProtection="1">
      <alignment vertical="center" wrapText="1"/>
    </xf>
    <xf numFmtId="38" fontId="0" fillId="6" borderId="1" xfId="8" applyFont="1" applyFill="1" applyBorder="1" applyProtection="1">
      <alignment vertical="center"/>
    </xf>
    <xf numFmtId="38" fontId="0" fillId="0" borderId="1" xfId="8" applyFont="1" applyFill="1" applyBorder="1" applyProtection="1">
      <alignment vertical="center"/>
    </xf>
    <xf numFmtId="38" fontId="0" fillId="0" borderId="1" xfId="8" applyFont="1" applyFill="1" applyBorder="1" applyAlignment="1" applyProtection="1">
      <alignment horizontal="right" vertical="center"/>
    </xf>
    <xf numFmtId="38" fontId="0" fillId="0" borderId="0" xfId="8" applyFont="1" applyProtection="1">
      <alignment vertical="center"/>
    </xf>
    <xf numFmtId="0" fontId="0" fillId="7" borderId="1" xfId="0" applyFill="1" applyBorder="1" applyAlignment="1" applyProtection="1">
      <alignment horizontal="right" vertical="center" wrapText="1"/>
    </xf>
    <xf numFmtId="0" fontId="14" fillId="0" borderId="1" xfId="13" applyFont="1" applyBorder="1" applyAlignment="1">
      <alignment vertical="top"/>
    </xf>
    <xf numFmtId="0" fontId="3" fillId="5" borderId="1" xfId="0" applyFont="1" applyFill="1" applyBorder="1" applyAlignment="1" applyProtection="1">
      <alignment horizontal="right" vertical="center" shrinkToFit="1"/>
      <protection locked="0"/>
    </xf>
    <xf numFmtId="0" fontId="3" fillId="5" borderId="1" xfId="0" applyFont="1" applyFill="1" applyBorder="1" applyAlignment="1" applyProtection="1">
      <alignment horizontal="center" vertical="center" shrinkToFit="1"/>
      <protection locked="0"/>
    </xf>
    <xf numFmtId="14" fontId="0" fillId="0" borderId="1" xfId="0" applyNumberFormat="1" applyFill="1" applyBorder="1" applyProtection="1">
      <alignment vertical="center"/>
    </xf>
    <xf numFmtId="0" fontId="5"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5" fillId="7" borderId="1" xfId="0" applyFont="1" applyFill="1" applyBorder="1" applyAlignment="1" applyProtection="1">
      <alignment vertical="center" wrapText="1"/>
    </xf>
    <xf numFmtId="0" fontId="14" fillId="7" borderId="1" xfId="0" applyFont="1" applyFill="1" applyBorder="1" applyAlignment="1" applyProtection="1">
      <alignment vertical="center" wrapText="1"/>
    </xf>
    <xf numFmtId="0" fontId="27" fillId="7" borderId="1" xfId="0" applyFont="1" applyFill="1" applyBorder="1" applyAlignment="1" applyProtection="1">
      <alignment horizontal="center" vertical="center"/>
    </xf>
    <xf numFmtId="0" fontId="14" fillId="5" borderId="1" xfId="0" applyFont="1" applyFill="1" applyBorder="1" applyAlignment="1" applyProtection="1">
      <alignment horizontal="center" vertical="center" shrinkToFit="1"/>
    </xf>
    <xf numFmtId="14" fontId="3" fillId="0" borderId="1" xfId="0" applyNumberFormat="1" applyFont="1" applyFill="1" applyBorder="1" applyAlignment="1" applyProtection="1">
      <alignment horizontal="center" vertical="center" shrinkToFit="1"/>
    </xf>
    <xf numFmtId="14" fontId="14" fillId="0" borderId="1" xfId="0" applyNumberFormat="1" applyFont="1" applyFill="1" applyBorder="1" applyAlignment="1" applyProtection="1">
      <alignment horizontal="center" vertical="center" shrinkToFit="1"/>
    </xf>
    <xf numFmtId="38" fontId="3" fillId="5" borderId="1" xfId="8" applyFont="1" applyFill="1" applyBorder="1" applyAlignment="1" applyProtection="1">
      <alignment horizontal="center" vertical="center" shrinkToFit="1"/>
      <protection locked="0"/>
    </xf>
    <xf numFmtId="0" fontId="39" fillId="7" borderId="16" xfId="0" applyFont="1" applyFill="1" applyBorder="1" applyAlignment="1" applyProtection="1">
      <alignment horizontal="center" vertical="center" wrapText="1" shrinkToFit="1"/>
    </xf>
    <xf numFmtId="38" fontId="14" fillId="0" borderId="1" xfId="8" applyFont="1" applyBorder="1" applyAlignment="1">
      <alignment horizontal="center" vertical="center" shrinkToFit="1"/>
    </xf>
    <xf numFmtId="0" fontId="3" fillId="0" borderId="0" xfId="0" applyFont="1" applyBorder="1" applyAlignment="1">
      <alignment horizontal="center" vertical="center"/>
    </xf>
    <xf numFmtId="0" fontId="8" fillId="0" borderId="0" xfId="0" applyFont="1" applyBorder="1">
      <alignment vertical="center"/>
    </xf>
    <xf numFmtId="0" fontId="3" fillId="0" borderId="2" xfId="0" applyFont="1" applyBorder="1" applyAlignment="1">
      <alignment horizontal="center" vertical="center" shrinkToFit="1"/>
    </xf>
    <xf numFmtId="0" fontId="3" fillId="0" borderId="2" xfId="0" applyFont="1" applyBorder="1">
      <alignment vertical="center"/>
    </xf>
    <xf numFmtId="0" fontId="3" fillId="0" borderId="0" xfId="0" applyFont="1" applyFill="1" applyBorder="1" applyAlignment="1">
      <alignment horizontal="center" vertical="center"/>
    </xf>
    <xf numFmtId="180" fontId="14" fillId="3" borderId="3" xfId="8" applyNumberFormat="1" applyFont="1" applyFill="1" applyBorder="1" applyAlignment="1">
      <alignment horizontal="right" vertical="center" shrinkToFit="1"/>
    </xf>
    <xf numFmtId="180" fontId="14" fillId="3" borderId="9" xfId="8" applyNumberFormat="1" applyFont="1" applyFill="1" applyBorder="1" applyAlignment="1">
      <alignment horizontal="right" vertical="center" shrinkToFit="1"/>
    </xf>
    <xf numFmtId="0" fontId="14" fillId="0" borderId="1" xfId="0" applyFont="1" applyFill="1" applyBorder="1" applyAlignment="1">
      <alignment horizontal="center" vertical="center" shrinkToFit="1"/>
    </xf>
    <xf numFmtId="0" fontId="14" fillId="0" borderId="1" xfId="0" applyFont="1" applyFill="1" applyBorder="1" applyAlignment="1">
      <alignment horizontal="right" vertical="center" indent="3" shrinkToFit="1"/>
    </xf>
    <xf numFmtId="0" fontId="14" fillId="0" borderId="5" xfId="0" applyFont="1" applyBorder="1" applyProtection="1">
      <alignment vertical="center"/>
    </xf>
    <xf numFmtId="0" fontId="3" fillId="0" borderId="11" xfId="0" applyFont="1" applyBorder="1" applyAlignment="1">
      <alignment horizontal="center" vertical="center" shrinkToFit="1"/>
    </xf>
    <xf numFmtId="38" fontId="14" fillId="0" borderId="5" xfId="8" applyFont="1" applyBorder="1" applyAlignment="1">
      <alignment horizontal="right" vertical="center" shrinkToFit="1"/>
    </xf>
    <xf numFmtId="0" fontId="14" fillId="0" borderId="9" xfId="0" applyFont="1" applyBorder="1">
      <alignment vertical="center"/>
    </xf>
    <xf numFmtId="0" fontId="14" fillId="0" borderId="6" xfId="0" applyFont="1" applyBorder="1">
      <alignment vertical="center"/>
    </xf>
    <xf numFmtId="14" fontId="14" fillId="2" borderId="9" xfId="0" applyNumberFormat="1" applyFont="1" applyFill="1" applyBorder="1" applyAlignment="1" applyProtection="1">
      <alignment horizontal="center" vertical="center" shrinkToFit="1"/>
    </xf>
    <xf numFmtId="14" fontId="14" fillId="5" borderId="29" xfId="0" applyNumberFormat="1" applyFont="1" applyFill="1" applyBorder="1" applyAlignment="1" applyProtection="1">
      <alignment horizontal="center" vertical="center" shrinkToFit="1"/>
      <protection locked="0"/>
    </xf>
    <xf numFmtId="14" fontId="3" fillId="5" borderId="30" xfId="0" applyNumberFormat="1"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31" fillId="0" borderId="0" xfId="0" applyFont="1" applyProtection="1">
      <alignment vertical="center"/>
    </xf>
    <xf numFmtId="0" fontId="3" fillId="5" borderId="1" xfId="0" applyFont="1" applyFill="1" applyBorder="1" applyAlignment="1" applyProtection="1">
      <alignment horizontal="left" vertical="center" shrinkToFit="1"/>
      <protection locked="0"/>
    </xf>
    <xf numFmtId="0" fontId="14" fillId="5" borderId="1" xfId="0"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center" vertical="center" shrinkToFit="1"/>
      <protection locked="0"/>
    </xf>
    <xf numFmtId="0" fontId="14" fillId="5" borderId="3" xfId="0" applyNumberFormat="1"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xf>
    <xf numFmtId="179" fontId="14" fillId="2" borderId="0" xfId="0" applyNumberFormat="1" applyFont="1" applyFill="1" applyBorder="1" applyAlignment="1" applyProtection="1">
      <alignment horizontal="center" vertical="center" shrinkToFit="1"/>
    </xf>
    <xf numFmtId="178" fontId="14" fillId="2" borderId="0" xfId="0" applyNumberFormat="1" applyFont="1" applyFill="1" applyBorder="1" applyAlignment="1" applyProtection="1">
      <alignment vertical="center" shrinkToFit="1"/>
    </xf>
    <xf numFmtId="177" fontId="14" fillId="2" borderId="0" xfId="0" applyNumberFormat="1" applyFont="1" applyFill="1" applyBorder="1" applyAlignment="1" applyProtection="1">
      <alignment horizontal="center" vertical="center" shrinkToFit="1"/>
    </xf>
    <xf numFmtId="178" fontId="14" fillId="6" borderId="1" xfId="8" applyNumberFormat="1" applyFont="1" applyFill="1" applyBorder="1" applyProtection="1">
      <alignment vertical="center"/>
    </xf>
    <xf numFmtId="0" fontId="3" fillId="5" borderId="1"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178" fontId="3" fillId="0" borderId="0" xfId="0" applyNumberFormat="1" applyFont="1" applyProtection="1">
      <alignment vertical="center"/>
    </xf>
    <xf numFmtId="0" fontId="3" fillId="5" borderId="1" xfId="0" applyFont="1" applyFill="1" applyBorder="1" applyAlignment="1" applyProtection="1">
      <alignment horizontal="center" vertical="center" wrapText="1" shrinkToFit="1"/>
      <protection locked="0"/>
    </xf>
    <xf numFmtId="38" fontId="14" fillId="3" borderId="1" xfId="8" applyFont="1" applyFill="1" applyBorder="1" applyAlignment="1">
      <alignment vertical="center" shrinkToFit="1"/>
    </xf>
    <xf numFmtId="0" fontId="47" fillId="0" borderId="0" xfId="0" applyFont="1" applyFill="1" applyAlignment="1">
      <alignment horizontal="left" vertical="top"/>
    </xf>
    <xf numFmtId="0" fontId="47" fillId="4" borderId="1" xfId="0" applyFont="1" applyFill="1" applyBorder="1" applyAlignment="1">
      <alignment horizontal="center" vertical="top" wrapText="1"/>
    </xf>
    <xf numFmtId="0" fontId="48" fillId="0" borderId="1" xfId="1" applyFont="1" applyFill="1" applyBorder="1" applyAlignment="1">
      <alignment horizontal="left" vertical="top" shrinkToFit="1"/>
    </xf>
    <xf numFmtId="0" fontId="48" fillId="0" borderId="1" xfId="0" applyFont="1" applyFill="1" applyBorder="1" applyAlignment="1">
      <alignment horizontal="left" vertical="top" shrinkToFit="1"/>
    </xf>
    <xf numFmtId="0" fontId="49" fillId="0" borderId="1" xfId="0" applyFont="1" applyBorder="1" applyAlignment="1">
      <alignment vertical="top"/>
    </xf>
    <xf numFmtId="0" fontId="50" fillId="2" borderId="1" xfId="0" applyFont="1" applyFill="1" applyBorder="1" applyAlignment="1">
      <alignment horizontal="left" vertical="top" wrapText="1" shrinkToFit="1"/>
    </xf>
    <xf numFmtId="0" fontId="48" fillId="2" borderId="1" xfId="0" applyFont="1" applyFill="1" applyBorder="1" applyAlignment="1">
      <alignment horizontal="left" vertical="top" shrinkToFit="1"/>
    </xf>
    <xf numFmtId="0" fontId="48" fillId="2" borderId="1" xfId="1" applyFont="1" applyFill="1" applyBorder="1" applyAlignment="1">
      <alignment horizontal="left" vertical="top" shrinkToFit="1"/>
    </xf>
    <xf numFmtId="0" fontId="48" fillId="0" borderId="1" xfId="0" applyFont="1" applyBorder="1" applyAlignment="1">
      <alignment horizontal="left" vertical="top" shrinkToFit="1"/>
    </xf>
    <xf numFmtId="0" fontId="32" fillId="0" borderId="1" xfId="0" applyFont="1" applyFill="1" applyBorder="1" applyAlignment="1">
      <alignment horizontal="left" vertical="top" wrapText="1" shrinkToFit="1"/>
    </xf>
    <xf numFmtId="0" fontId="51" fillId="2" borderId="1" xfId="0" applyFont="1" applyFill="1" applyBorder="1" applyAlignment="1">
      <alignment horizontal="left" vertical="top" wrapText="1" shrinkToFit="1"/>
    </xf>
    <xf numFmtId="0" fontId="48" fillId="0" borderId="1" xfId="5" applyFont="1" applyFill="1" applyBorder="1" applyAlignment="1">
      <alignment horizontal="left" vertical="top" shrinkToFit="1"/>
    </xf>
    <xf numFmtId="0" fontId="48" fillId="0" borderId="1" xfId="4" applyFont="1" applyFill="1" applyBorder="1" applyAlignment="1">
      <alignment horizontal="left" vertical="top" shrinkToFit="1"/>
    </xf>
    <xf numFmtId="0" fontId="48" fillId="0" borderId="1" xfId="3" applyFont="1" applyFill="1" applyBorder="1" applyAlignment="1">
      <alignment horizontal="left" vertical="top" shrinkToFit="1"/>
    </xf>
    <xf numFmtId="0" fontId="48" fillId="0" borderId="1" xfId="2" applyFont="1" applyFill="1" applyBorder="1" applyAlignment="1">
      <alignment horizontal="left" vertical="top" shrinkToFit="1"/>
    </xf>
    <xf numFmtId="0" fontId="48" fillId="0" borderId="1" xfId="7" applyFont="1" applyFill="1" applyBorder="1" applyAlignment="1">
      <alignment horizontal="left" vertical="top" shrinkToFit="1"/>
    </xf>
    <xf numFmtId="0" fontId="52" fillId="0" borderId="1" xfId="0" applyFont="1" applyBorder="1" applyAlignment="1">
      <alignment horizontal="left" vertical="top" shrinkToFit="1"/>
    </xf>
    <xf numFmtId="0" fontId="48" fillId="0" borderId="1" xfId="10" applyFont="1" applyFill="1" applyBorder="1" applyAlignment="1">
      <alignment vertical="top" shrinkToFit="1"/>
    </xf>
    <xf numFmtId="0" fontId="48" fillId="0" borderId="1" xfId="11" applyFont="1" applyBorder="1" applyAlignment="1">
      <alignment vertical="top" shrinkToFit="1"/>
    </xf>
    <xf numFmtId="0" fontId="48" fillId="0" borderId="1" xfId="11" applyFont="1" applyBorder="1" applyAlignment="1">
      <alignment horizontal="left" vertical="top" shrinkToFit="1"/>
    </xf>
    <xf numFmtId="0" fontId="51" fillId="0" borderId="1" xfId="11" applyFont="1" applyBorder="1" applyAlignment="1">
      <alignment horizontal="left" vertical="top" shrinkToFit="1"/>
    </xf>
    <xf numFmtId="0" fontId="48" fillId="0" borderId="1" xfId="0" applyFont="1" applyBorder="1" applyAlignment="1">
      <alignment vertical="top"/>
    </xf>
    <xf numFmtId="0" fontId="32" fillId="0" borderId="1" xfId="0" applyFont="1" applyBorder="1" applyAlignment="1">
      <alignment vertical="top" wrapText="1"/>
    </xf>
    <xf numFmtId="0" fontId="53" fillId="0" borderId="1" xfId="0" applyFont="1" applyBorder="1" applyAlignment="1">
      <alignment vertical="top"/>
    </xf>
    <xf numFmtId="0" fontId="32" fillId="0" borderId="1" xfId="0" applyFont="1" applyBorder="1" applyAlignment="1">
      <alignment vertical="top" wrapText="1" shrinkToFit="1"/>
    </xf>
    <xf numFmtId="0" fontId="53" fillId="0" borderId="1" xfId="0" applyFont="1" applyBorder="1" applyAlignment="1">
      <alignment vertical="top" shrinkToFit="1"/>
    </xf>
    <xf numFmtId="0" fontId="32" fillId="0" borderId="1" xfId="0" applyFont="1" applyBorder="1" applyAlignment="1" applyProtection="1">
      <alignment vertical="top"/>
      <protection locked="0"/>
    </xf>
    <xf numFmtId="0" fontId="54" fillId="0" borderId="1" xfId="0" applyFont="1" applyBorder="1" applyAlignment="1">
      <alignment horizontal="justify" vertical="top"/>
    </xf>
    <xf numFmtId="0" fontId="54" fillId="0" borderId="1" xfId="0" applyFont="1" applyBorder="1" applyAlignment="1">
      <alignment vertical="top"/>
    </xf>
    <xf numFmtId="0" fontId="55" fillId="0" borderId="0" xfId="0" applyFont="1" applyAlignment="1">
      <alignment vertical="top" wrapText="1"/>
    </xf>
    <xf numFmtId="38" fontId="14" fillId="5" borderId="1" xfId="8" applyFont="1" applyFill="1" applyBorder="1" applyAlignment="1" applyProtection="1">
      <alignment vertical="center" shrinkToFit="1"/>
      <protection locked="0"/>
    </xf>
    <xf numFmtId="0" fontId="14" fillId="2" borderId="0" xfId="0" applyFont="1" applyFill="1" applyBorder="1" applyProtection="1">
      <alignment vertical="center"/>
    </xf>
    <xf numFmtId="0" fontId="55" fillId="0" borderId="1" xfId="0" applyFont="1" applyBorder="1" applyAlignment="1">
      <alignment horizontal="justify" vertical="top"/>
    </xf>
    <xf numFmtId="0" fontId="54" fillId="0" borderId="0" xfId="0" applyFont="1" applyAlignment="1">
      <alignment vertical="top"/>
    </xf>
    <xf numFmtId="0" fontId="56" fillId="0" borderId="0" xfId="0" applyFont="1" applyAlignment="1">
      <alignment horizontal="justify" vertical="top"/>
    </xf>
    <xf numFmtId="0" fontId="34" fillId="0" borderId="1" xfId="0" applyFont="1" applyFill="1" applyBorder="1" applyAlignment="1">
      <alignment vertical="top"/>
    </xf>
    <xf numFmtId="0" fontId="34" fillId="0" borderId="1" xfId="0" applyFont="1" applyBorder="1" applyAlignment="1">
      <alignment vertical="top" wrapText="1" shrinkToFit="1"/>
    </xf>
    <xf numFmtId="0" fontId="13" fillId="0" borderId="1" xfId="13" applyFont="1" applyBorder="1" applyAlignment="1">
      <alignment vertical="top"/>
    </xf>
    <xf numFmtId="0" fontId="3" fillId="0" borderId="1" xfId="0" applyFont="1" applyBorder="1" applyAlignment="1">
      <alignment horizontal="center" vertical="center"/>
    </xf>
    <xf numFmtId="38" fontId="14" fillId="0" borderId="3" xfId="8" applyFont="1" applyBorder="1" applyAlignment="1">
      <alignment horizontal="center" vertical="center" shrinkToFit="1"/>
    </xf>
    <xf numFmtId="176" fontId="3" fillId="3" borderId="9" xfId="0"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xf>
    <xf numFmtId="0" fontId="3" fillId="0" borderId="0" xfId="0" applyFont="1" applyAlignment="1">
      <alignment horizontal="right" vertical="center"/>
    </xf>
    <xf numFmtId="0" fontId="3" fillId="0" borderId="11" xfId="0" applyFont="1" applyBorder="1" applyAlignment="1">
      <alignment vertical="center" shrinkToFit="1"/>
    </xf>
    <xf numFmtId="0" fontId="3" fillId="0" borderId="5" xfId="0" applyFont="1" applyBorder="1" applyAlignment="1">
      <alignment horizontal="center" vertical="center" shrinkToFit="1"/>
    </xf>
    <xf numFmtId="0" fontId="57" fillId="0" borderId="0" xfId="0" applyFont="1">
      <alignment vertical="center"/>
    </xf>
    <xf numFmtId="0" fontId="25" fillId="0" borderId="0" xfId="0" applyFont="1">
      <alignment vertical="center"/>
    </xf>
    <xf numFmtId="0" fontId="25" fillId="0" borderId="0" xfId="0" applyFont="1" applyProtection="1">
      <alignment vertical="center"/>
    </xf>
    <xf numFmtId="0" fontId="5" fillId="0" borderId="1"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 xfId="0" applyFont="1" applyBorder="1" applyAlignment="1">
      <alignment horizontal="center" vertical="center"/>
    </xf>
    <xf numFmtId="0" fontId="3" fillId="5" borderId="10"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4" fillId="0" borderId="5" xfId="0" applyFont="1" applyBorder="1" applyAlignment="1">
      <alignment horizontal="center" vertical="center"/>
    </xf>
    <xf numFmtId="0" fontId="3" fillId="7" borderId="5" xfId="0" applyFont="1" applyFill="1" applyBorder="1" applyAlignment="1" applyProtection="1">
      <alignment horizontal="center" vertical="center" shrinkToFit="1"/>
    </xf>
    <xf numFmtId="0" fontId="3" fillId="7" borderId="3" xfId="0" applyFont="1" applyFill="1" applyBorder="1" applyAlignment="1" applyProtection="1">
      <alignment horizontal="center" vertical="center" shrinkToFit="1"/>
    </xf>
    <xf numFmtId="0" fontId="3" fillId="5" borderId="8"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3" fillId="5" borderId="5" xfId="0" applyNumberFormat="1" applyFont="1" applyFill="1" applyBorder="1" applyAlignment="1" applyProtection="1">
      <alignment horizontal="center" vertical="center" shrinkToFit="1"/>
      <protection locked="0"/>
    </xf>
    <xf numFmtId="0" fontId="19" fillId="0" borderId="1"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19"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4" xfId="0" applyFont="1" applyBorder="1" applyAlignment="1" applyProtection="1">
      <alignment horizontal="center" vertical="center"/>
    </xf>
    <xf numFmtId="0" fontId="3" fillId="5" borderId="1"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5" borderId="5"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26" fillId="2" borderId="0"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14" fillId="7" borderId="1" xfId="0" applyFont="1" applyFill="1" applyBorder="1" applyAlignment="1" applyProtection="1">
      <alignment horizontal="center" vertical="center" shrinkToFit="1"/>
    </xf>
    <xf numFmtId="0" fontId="14" fillId="0" borderId="4" xfId="0" applyFont="1" applyBorder="1" applyAlignment="1">
      <alignment horizontal="center" vertical="center"/>
    </xf>
    <xf numFmtId="0" fontId="14" fillId="0" borderId="3" xfId="0" applyFont="1" applyBorder="1" applyAlignment="1">
      <alignment horizontal="center" vertical="center"/>
    </xf>
    <xf numFmtId="14" fontId="14" fillId="0" borderId="1" xfId="0" applyNumberFormat="1" applyFont="1" applyBorder="1" applyAlignment="1" applyProtection="1">
      <alignment horizontal="center" vertical="center" shrinkToFit="1"/>
    </xf>
    <xf numFmtId="0" fontId="14" fillId="0" borderId="10"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14"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6" fillId="0" borderId="2" xfId="0" applyFont="1" applyFill="1" applyBorder="1" applyAlignment="1" applyProtection="1">
      <alignment horizontal="left" vertical="center" wrapText="1"/>
    </xf>
    <xf numFmtId="0" fontId="14" fillId="0" borderId="2" xfId="0" applyFont="1" applyBorder="1" applyAlignment="1">
      <alignment vertical="center"/>
    </xf>
    <xf numFmtId="0" fontId="26" fillId="0" borderId="0" xfId="0" applyFont="1" applyFill="1" applyBorder="1" applyAlignment="1" applyProtection="1">
      <alignment horizontal="left" vertical="center" wrapText="1"/>
    </xf>
    <xf numFmtId="0" fontId="14" fillId="0" borderId="0" xfId="0" applyFont="1" applyAlignment="1">
      <alignment vertical="center"/>
    </xf>
    <xf numFmtId="0" fontId="14" fillId="0" borderId="9"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0" borderId="9"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5" borderId="4" xfId="0" applyNumberFormat="1" applyFont="1" applyFill="1" applyBorder="1" applyAlignment="1" applyProtection="1">
      <alignment horizontal="left" vertical="center" shrinkToFit="1"/>
      <protection locked="0"/>
    </xf>
    <xf numFmtId="0" fontId="14" fillId="5" borderId="3" xfId="0" applyNumberFormat="1" applyFont="1" applyFill="1" applyBorder="1" applyAlignment="1" applyProtection="1">
      <alignment horizontal="left" vertical="center" shrinkToFit="1"/>
      <protection locked="0"/>
    </xf>
    <xf numFmtId="0" fontId="3" fillId="5" borderId="5" xfId="0" applyNumberFormat="1" applyFont="1" applyFill="1" applyBorder="1" applyAlignment="1" applyProtection="1">
      <alignment horizontal="left" vertical="center" shrinkToFit="1"/>
      <protection locked="0"/>
    </xf>
    <xf numFmtId="0" fontId="3" fillId="5" borderId="4"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shrinkToFit="1"/>
      <protection locked="0"/>
    </xf>
    <xf numFmtId="0" fontId="14" fillId="0" borderId="6"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Fill="1" applyAlignment="1">
      <alignment horizontal="right" vertical="center" indent="3" shrinkToFit="1"/>
    </xf>
    <xf numFmtId="0" fontId="14" fillId="0" borderId="13" xfId="0" applyFont="1" applyFill="1" applyBorder="1" applyAlignment="1">
      <alignment horizontal="right" vertical="center" indent="3" shrinkToFi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3"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9"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14" fontId="3" fillId="2" borderId="1" xfId="0" applyNumberFormat="1" applyFont="1" applyFill="1" applyBorder="1" applyAlignment="1" applyProtection="1">
      <alignment horizontal="center" vertical="center" shrinkToFit="1"/>
    </xf>
    <xf numFmtId="14" fontId="3" fillId="0" borderId="1" xfId="0" applyNumberFormat="1" applyFont="1" applyFill="1" applyBorder="1" applyAlignment="1" applyProtection="1">
      <alignment horizontal="center" vertical="center" shrinkToFit="1"/>
    </xf>
    <xf numFmtId="0" fontId="24" fillId="7" borderId="9"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xf>
    <xf numFmtId="0" fontId="24" fillId="7" borderId="6" xfId="0" applyFont="1" applyFill="1" applyBorder="1" applyAlignment="1" applyProtection="1">
      <alignment horizontal="center" vertical="center"/>
    </xf>
    <xf numFmtId="0" fontId="39" fillId="7" borderId="1" xfId="0" applyFont="1" applyFill="1" applyBorder="1" applyAlignment="1" applyProtection="1">
      <alignment horizontal="center" vertical="center" wrapText="1" shrinkToFit="1"/>
    </xf>
    <xf numFmtId="0" fontId="39" fillId="7" borderId="9" xfId="0" applyFont="1" applyFill="1" applyBorder="1" applyAlignment="1" applyProtection="1">
      <alignment horizontal="center" vertical="center" wrapText="1" shrinkToFit="1"/>
    </xf>
    <xf numFmtId="0" fontId="39" fillId="7" borderId="16" xfId="0" applyFont="1" applyFill="1" applyBorder="1" applyAlignment="1" applyProtection="1">
      <alignment horizontal="center" vertical="center" wrapText="1" shrinkToFit="1"/>
    </xf>
    <xf numFmtId="0" fontId="27" fillId="7" borderId="5"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12" xfId="0" applyFont="1" applyFill="1" applyBorder="1" applyAlignment="1" applyProtection="1">
      <alignment horizontal="center" vertical="center"/>
    </xf>
    <xf numFmtId="0" fontId="27" fillId="7" borderId="7" xfId="0" applyFont="1" applyFill="1" applyBorder="1" applyAlignment="1" applyProtection="1">
      <alignment horizontal="center" vertical="center"/>
    </xf>
    <xf numFmtId="0" fontId="43" fillId="7" borderId="9" xfId="0" applyFont="1" applyFill="1" applyBorder="1" applyAlignment="1" applyProtection="1">
      <alignment horizontal="center" vertical="center" wrapText="1"/>
    </xf>
    <xf numFmtId="0" fontId="43" fillId="7" borderId="16" xfId="0" applyFont="1" applyFill="1" applyBorder="1" applyAlignment="1" applyProtection="1">
      <alignment horizontal="center" vertical="center" wrapText="1"/>
    </xf>
    <xf numFmtId="0" fontId="43" fillId="7" borderId="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shrinkToFit="1"/>
    </xf>
    <xf numFmtId="0" fontId="27" fillId="7" borderId="4" xfId="0" applyFont="1" applyFill="1" applyBorder="1" applyAlignment="1" applyProtection="1">
      <alignment horizontal="center" vertical="center" shrinkToFit="1"/>
    </xf>
    <xf numFmtId="0" fontId="39" fillId="7" borderId="1" xfId="0" applyFont="1" applyFill="1" applyBorder="1" applyAlignment="1" applyProtection="1">
      <alignment horizontal="left" vertical="top" wrapText="1" shrinkToFit="1"/>
    </xf>
    <xf numFmtId="0" fontId="39" fillId="7" borderId="9" xfId="0" applyFont="1" applyFill="1" applyBorder="1" applyAlignment="1" applyProtection="1">
      <alignment horizontal="left" vertical="top" wrapText="1" shrinkToFit="1"/>
    </xf>
    <xf numFmtId="0" fontId="39" fillId="7" borderId="10" xfId="0" applyFont="1" applyFill="1" applyBorder="1" applyAlignment="1" applyProtection="1">
      <alignment horizontal="center" vertical="center"/>
    </xf>
    <xf numFmtId="0" fontId="39" fillId="7" borderId="2" xfId="0" applyFont="1" applyFill="1" applyBorder="1" applyAlignment="1" applyProtection="1">
      <alignment horizontal="center" vertical="center"/>
    </xf>
    <xf numFmtId="0" fontId="39" fillId="7" borderId="11" xfId="0" applyFont="1" applyFill="1" applyBorder="1" applyAlignment="1" applyProtection="1">
      <alignment horizontal="center" vertical="center"/>
    </xf>
    <xf numFmtId="0" fontId="44" fillId="7" borderId="9" xfId="0" applyFont="1" applyFill="1" applyBorder="1" applyAlignment="1" applyProtection="1">
      <alignment horizontal="left" vertical="top" wrapText="1" shrinkToFit="1"/>
    </xf>
    <xf numFmtId="0" fontId="44" fillId="7" borderId="16" xfId="0" applyFont="1" applyFill="1" applyBorder="1" applyAlignment="1" applyProtection="1">
      <alignment horizontal="left" vertical="top" wrapText="1" shrinkToFit="1"/>
    </xf>
    <xf numFmtId="0" fontId="33" fillId="0" borderId="0" xfId="0" applyFont="1" applyFill="1" applyAlignment="1">
      <alignment horizontal="left" vertical="top"/>
    </xf>
    <xf numFmtId="0" fontId="33" fillId="0" borderId="0" xfId="0" applyFont="1" applyFill="1" applyAlignment="1">
      <alignment horizontal="center" vertical="top"/>
    </xf>
    <xf numFmtId="0" fontId="14" fillId="0" borderId="1" xfId="13" applyFont="1" applyBorder="1">
      <alignment vertical="center"/>
    </xf>
    <xf numFmtId="0" fontId="58" fillId="0" borderId="0" xfId="0" applyFont="1" applyAlignment="1">
      <alignment vertical="top"/>
    </xf>
    <xf numFmtId="0" fontId="34" fillId="0" borderId="31" xfId="0" applyFont="1" applyBorder="1" applyAlignment="1">
      <alignment horizontal="left" vertical="top"/>
    </xf>
    <xf numFmtId="0" fontId="59" fillId="0" borderId="1" xfId="0" applyFont="1" applyFill="1" applyBorder="1" applyAlignment="1">
      <alignment horizontal="left" vertical="top" shrinkToFit="1"/>
    </xf>
    <xf numFmtId="0" fontId="59" fillId="0" borderId="1" xfId="11" applyFont="1" applyBorder="1" applyAlignment="1">
      <alignment horizontal="left" vertical="top" shrinkToFit="1"/>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38">
    <dxf>
      <font>
        <color auto="1"/>
      </font>
      <numFmt numFmtId="183" formatCode=";;;"/>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851647</xdr:colOff>
      <xdr:row>0</xdr:row>
      <xdr:rowOff>153081</xdr:rowOff>
    </xdr:from>
    <xdr:to>
      <xdr:col>32</xdr:col>
      <xdr:colOff>661146</xdr:colOff>
      <xdr:row>4</xdr:row>
      <xdr:rowOff>212912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69353" y="153081"/>
          <a:ext cx="6712322" cy="107956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18</xdr:col>
      <xdr:colOff>768803</xdr:colOff>
      <xdr:row>5</xdr:row>
      <xdr:rowOff>224520</xdr:rowOff>
    </xdr:from>
    <xdr:to>
      <xdr:col>31</xdr:col>
      <xdr:colOff>321468</xdr:colOff>
      <xdr:row>9</xdr:row>
      <xdr:rowOff>107157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318366" y="1474676"/>
          <a:ext cx="4922383" cy="787512"/>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821099</xdr:colOff>
      <xdr:row>63</xdr:row>
      <xdr:rowOff>147203</xdr:rowOff>
    </xdr:from>
    <xdr:to>
      <xdr:col>19</xdr:col>
      <xdr:colOff>675411</xdr:colOff>
      <xdr:row>65</xdr:row>
      <xdr:rowOff>123389</xdr:rowOff>
    </xdr:to>
    <xdr:sp macro="" textlink="">
      <xdr:nvSpPr>
        <xdr:cNvPr id="17" name="テキスト ボックス 16"/>
        <xdr:cNvSpPr txBox="1"/>
      </xdr:nvSpPr>
      <xdr:spPr>
        <a:xfrm>
          <a:off x="4773974" y="15149078"/>
          <a:ext cx="12360637" cy="357186"/>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effectLst/>
              <a:latin typeface="+mn-ea"/>
              <a:ea typeface="+mn-ea"/>
              <a:cs typeface="+mn-cs"/>
            </a:rPr>
            <a:t>本様式は円単位で記載してください。本様式の総合計を所定様式</a:t>
          </a:r>
          <a:r>
            <a:rPr kumimoji="1" lang="en-US" altLang="ja-JP" sz="1400" b="1">
              <a:solidFill>
                <a:srgbClr val="FF0000"/>
              </a:solidFill>
              <a:effectLst/>
              <a:latin typeface="+mn-ea"/>
              <a:ea typeface="+mn-ea"/>
              <a:cs typeface="+mn-cs"/>
            </a:rPr>
            <a:t>1-</a:t>
          </a:r>
          <a:r>
            <a:rPr kumimoji="1" lang="ja-JP" altLang="en-US" sz="1400" b="1">
              <a:solidFill>
                <a:srgbClr val="FF0000"/>
              </a:solidFill>
              <a:effectLst/>
              <a:latin typeface="+mn-ea"/>
              <a:ea typeface="+mn-ea"/>
              <a:cs typeface="+mn-cs"/>
            </a:rPr>
            <a:t>②に転記する場合には、千円単位</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千円未満切り捨て</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で記載してください。</a:t>
          </a:r>
          <a:endParaRPr kumimoji="1" lang="en-US" altLang="ja-JP" sz="1400" b="1">
            <a:solidFill>
              <a:srgbClr val="FF0000"/>
            </a:solidFill>
            <a:effectLst/>
            <a:latin typeface="+mn-ea"/>
            <a:ea typeface="+mn-ea"/>
            <a:cs typeface="+mn-cs"/>
          </a:endParaRPr>
        </a:p>
      </xdr:txBody>
    </xdr:sp>
    <xdr:clientData/>
  </xdr:twoCellAnchor>
  <xdr:twoCellAnchor>
    <xdr:from>
      <xdr:col>19</xdr:col>
      <xdr:colOff>850900</xdr:colOff>
      <xdr:row>66</xdr:row>
      <xdr:rowOff>69850</xdr:rowOff>
    </xdr:from>
    <xdr:to>
      <xdr:col>35</xdr:col>
      <xdr:colOff>853425</xdr:colOff>
      <xdr:row>70</xdr:row>
      <xdr:rowOff>49440</xdr:rowOff>
    </xdr:to>
    <xdr:sp macro="" textlink="">
      <xdr:nvSpPr>
        <xdr:cNvPr id="18" name="テキスト ボックス 17"/>
        <xdr:cNvSpPr txBox="1"/>
      </xdr:nvSpPr>
      <xdr:spPr>
        <a:xfrm>
          <a:off x="17322800" y="15652750"/>
          <a:ext cx="6797025" cy="741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latin typeface="+mn-ea"/>
              <a:ea typeface="+mn-ea"/>
            </a:rPr>
            <a:t>ソフトウェア等の購入数が多い場合、本様式を複製し、</a:t>
          </a:r>
          <a:r>
            <a:rPr kumimoji="1" lang="en-US" altLang="ja-JP" sz="1400" b="0">
              <a:solidFill>
                <a:srgbClr val="FF0000"/>
              </a:solidFill>
              <a:latin typeface="+mn-ea"/>
              <a:ea typeface="+mn-ea"/>
            </a:rPr>
            <a:t>1</a:t>
          </a:r>
          <a:r>
            <a:rPr kumimoji="1" lang="ja-JP" altLang="en-US" sz="1400" b="0">
              <a:solidFill>
                <a:srgbClr val="FF0000"/>
              </a:solidFill>
              <a:latin typeface="+mn-ea"/>
              <a:ea typeface="+mn-ea"/>
            </a:rPr>
            <a:t>ページ目の上記枠内に、</a:t>
          </a:r>
          <a:endParaRPr kumimoji="1" lang="en-US" altLang="ja-JP" sz="1400" b="0">
            <a:solidFill>
              <a:srgbClr val="FF0000"/>
            </a:solidFill>
            <a:latin typeface="+mn-ea"/>
            <a:ea typeface="+mn-ea"/>
          </a:endParaRPr>
        </a:p>
        <a:p>
          <a:r>
            <a:rPr kumimoji="1" lang="en-US" altLang="ja-JP" sz="1400" b="0">
              <a:solidFill>
                <a:srgbClr val="FF0000"/>
              </a:solidFill>
              <a:latin typeface="+mn-ea"/>
              <a:ea typeface="+mn-ea"/>
            </a:rPr>
            <a:t>2</a:t>
          </a:r>
          <a:r>
            <a:rPr kumimoji="1" lang="ja-JP" altLang="en-US" sz="1400" b="0">
              <a:solidFill>
                <a:srgbClr val="FF0000"/>
              </a:solidFill>
              <a:latin typeface="+mn-ea"/>
              <a:ea typeface="+mn-ea"/>
            </a:rPr>
            <a:t>ページ目以降の額を記載してください。全ページの合計を算出します。</a:t>
          </a:r>
        </a:p>
      </xdr:txBody>
    </xdr:sp>
    <xdr:clientData/>
  </xdr:twoCellAnchor>
  <xdr:oneCellAnchor>
    <xdr:from>
      <xdr:col>0</xdr:col>
      <xdr:colOff>225570</xdr:colOff>
      <xdr:row>57</xdr:row>
      <xdr:rowOff>154781</xdr:rowOff>
    </xdr:from>
    <xdr:ext cx="7557221" cy="917864"/>
    <xdr:sp macro="" textlink="">
      <xdr:nvSpPr>
        <xdr:cNvPr id="19" name="テキスト ボックス 18"/>
        <xdr:cNvSpPr txBox="1"/>
      </xdr:nvSpPr>
      <xdr:spPr>
        <a:xfrm>
          <a:off x="225570" y="13975556"/>
          <a:ext cx="7557221" cy="91786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b="1">
              <a:solidFill>
                <a:srgbClr val="FF0000"/>
              </a:solidFill>
            </a:rPr>
            <a:t>※</a:t>
          </a:r>
          <a:r>
            <a:rPr kumimoji="1" lang="ja-JP" altLang="en-US" sz="1800" b="1">
              <a:solidFill>
                <a:srgbClr val="FF0000"/>
              </a:solidFill>
            </a:rPr>
            <a:t> 同じ内容を複製（コピー）する際や、移動させる際には、</a:t>
          </a:r>
          <a:endParaRPr kumimoji="1" lang="en-US" altLang="ja-JP" sz="1800" b="1">
            <a:solidFill>
              <a:srgbClr val="FF0000"/>
            </a:solidFill>
          </a:endParaRPr>
        </a:p>
        <a:p>
          <a:r>
            <a:rPr kumimoji="1" lang="ja-JP" altLang="en-US" sz="1800" b="1">
              <a:solidFill>
                <a:srgbClr val="FF0000"/>
              </a:solidFill>
            </a:rPr>
            <a:t>　”コピー”→”値貼り付け”を行ってください（切り取り不可）。</a:t>
          </a:r>
        </a:p>
      </xdr:txBody>
    </xdr:sp>
    <xdr:clientData/>
  </xdr:oneCellAnchor>
  <xdr:twoCellAnchor>
    <xdr:from>
      <xdr:col>17</xdr:col>
      <xdr:colOff>774700</xdr:colOff>
      <xdr:row>70</xdr:row>
      <xdr:rowOff>107950</xdr:rowOff>
    </xdr:from>
    <xdr:to>
      <xdr:col>35</xdr:col>
      <xdr:colOff>853425</xdr:colOff>
      <xdr:row>72</xdr:row>
      <xdr:rowOff>101600</xdr:rowOff>
    </xdr:to>
    <xdr:sp macro="" textlink="">
      <xdr:nvSpPr>
        <xdr:cNvPr id="21" name="テキスト ボックス 20"/>
        <xdr:cNvSpPr txBox="1"/>
      </xdr:nvSpPr>
      <xdr:spPr>
        <a:xfrm>
          <a:off x="15481300" y="16452850"/>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95248</xdr:rowOff>
    </xdr:from>
    <xdr:to>
      <xdr:col>14</xdr:col>
      <xdr:colOff>685800</xdr:colOff>
      <xdr:row>4</xdr:row>
      <xdr:rowOff>100852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49981" y="95248"/>
          <a:ext cx="6183966" cy="9020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当該様式は、様式１</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②の作成を支援するための様式です。</a:t>
          </a:r>
        </a:p>
        <a:p>
          <a:r>
            <a:rPr kumimoji="1" lang="ja-JP" altLang="en-US" sz="1200" b="1">
              <a:solidFill>
                <a:srgbClr val="FF0000"/>
              </a:solidFill>
              <a:effectLst/>
              <a:latin typeface="+mn-lt"/>
              <a:ea typeface="+mn-ea"/>
              <a:cs typeface="+mn-cs"/>
            </a:rPr>
            <a:t>　完了実績報告時には、同様の様式を提出していただきます。</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また該当する代表事業者及び協力事業者は、個別に作成し、提出が必要です。</a:t>
          </a:r>
        </a:p>
        <a:p>
          <a:endParaRPr kumimoji="1" lang="ja-JP" altLang="en-US" sz="1200" b="1">
            <a:solidFill>
              <a:srgbClr val="FF0000"/>
            </a:solidFill>
            <a:effectLst/>
            <a:latin typeface="+mn-lt"/>
            <a:ea typeface="+mn-ea"/>
            <a:cs typeface="+mn-cs"/>
          </a:endParaRPr>
        </a:p>
      </xdr:txBody>
    </xdr:sp>
    <xdr:clientData/>
  </xdr:twoCellAnchor>
  <xdr:twoCellAnchor>
    <xdr:from>
      <xdr:col>7</xdr:col>
      <xdr:colOff>123825</xdr:colOff>
      <xdr:row>4</xdr:row>
      <xdr:rowOff>156323</xdr:rowOff>
    </xdr:from>
    <xdr:to>
      <xdr:col>14</xdr:col>
      <xdr:colOff>333376</xdr:colOff>
      <xdr:row>7</xdr:row>
      <xdr:rowOff>184898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69031" y="1052794"/>
          <a:ext cx="5812492" cy="700928"/>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15</xdr:col>
      <xdr:colOff>371475</xdr:colOff>
      <xdr:row>4</xdr:row>
      <xdr:rowOff>190500</xdr:rowOff>
    </xdr:from>
    <xdr:to>
      <xdr:col>16</xdr:col>
      <xdr:colOff>882650</xdr:colOff>
      <xdr:row>9</xdr:row>
      <xdr:rowOff>219075</xdr:rowOff>
    </xdr:to>
    <xdr:sp macro="" textlink="">
      <xdr:nvSpPr>
        <xdr:cNvPr id="13" name="線吹き出し 2 (枠付き) 12"/>
        <xdr:cNvSpPr/>
      </xdr:nvSpPr>
      <xdr:spPr>
        <a:xfrm>
          <a:off x="12115800" y="1104900"/>
          <a:ext cx="1501775" cy="1171575"/>
        </a:xfrm>
        <a:prstGeom prst="borderCallout2">
          <a:avLst>
            <a:gd name="adj1" fmla="val 100709"/>
            <a:gd name="adj2" fmla="val 71256"/>
            <a:gd name="adj3" fmla="val 100963"/>
            <a:gd name="adj4" fmla="val 72559"/>
            <a:gd name="adj5" fmla="val 144154"/>
            <a:gd name="adj6" fmla="val 72606"/>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0">
              <a:solidFill>
                <a:srgbClr val="FF0000"/>
              </a:solidFill>
              <a:latin typeface="+mn-ea"/>
              <a:ea typeface="+mn-ea"/>
            </a:rPr>
            <a:t>支出額に対し一部が補助対象外となる場合、補助対象経費の按分根拠を記載してください。</a:t>
          </a:r>
          <a:endParaRPr kumimoji="1" lang="en-US" altLang="ja-JP" sz="11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4</xdr:row>
      <xdr:rowOff>66674</xdr:rowOff>
    </xdr:from>
    <xdr:to>
      <xdr:col>8</xdr:col>
      <xdr:colOff>628651</xdr:colOff>
      <xdr:row>10</xdr:row>
      <xdr:rowOff>47624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153025" y="1038224"/>
          <a:ext cx="4029076" cy="12858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当該様式は、様式１</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②の作成を支援するための様式です。</a:t>
          </a:r>
          <a:endParaRPr kumimoji="1" lang="en-US" altLang="ja-JP" sz="1050" b="1">
            <a:solidFill>
              <a:srgbClr val="FF0000"/>
            </a:solidFill>
            <a:effectLst/>
            <a:latin typeface="+mn-lt"/>
            <a:ea typeface="+mn-ea"/>
            <a:cs typeface="+mn-cs"/>
          </a:endParaRPr>
        </a:p>
        <a:p>
          <a:r>
            <a:rPr kumimoji="1" lang="ja-JP" altLang="en-US" sz="1050" b="1">
              <a:solidFill>
                <a:srgbClr val="FF0000"/>
              </a:solidFill>
              <a:effectLst/>
              <a:latin typeface="+mn-lt"/>
              <a:ea typeface="+mn-ea"/>
              <a:cs typeface="+mn-cs"/>
            </a:rPr>
            <a:t>　完了実績報告時には、同様の様式を提出</a:t>
          </a:r>
          <a:endParaRPr kumimoji="1" lang="en-US" altLang="ja-JP" sz="1050" b="1">
            <a:solidFill>
              <a:srgbClr val="FF0000"/>
            </a:solidFill>
            <a:effectLst/>
            <a:latin typeface="+mn-lt"/>
            <a:ea typeface="+mn-ea"/>
            <a:cs typeface="+mn-cs"/>
          </a:endParaRPr>
        </a:p>
        <a:p>
          <a:r>
            <a:rPr kumimoji="1" lang="ja-JP" altLang="en-US" sz="1050" b="1">
              <a:solidFill>
                <a:srgbClr val="FF0000"/>
              </a:solidFill>
              <a:effectLst/>
              <a:latin typeface="+mn-lt"/>
              <a:ea typeface="+mn-ea"/>
              <a:cs typeface="+mn-cs"/>
            </a:rPr>
            <a:t>　していただきます。</a:t>
          </a:r>
          <a:endParaRPr kumimoji="1" lang="en-US" altLang="ja-JP" sz="105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また該当する代表事業者及び協力事業者は、個別に作成し、</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提出が必要です。</a:t>
          </a:r>
          <a:endParaRPr lang="ja-JP" altLang="ja-JP" sz="1050">
            <a:solidFill>
              <a:srgbClr val="FF0000"/>
            </a:solidFill>
            <a:effectLst/>
          </a:endParaRPr>
        </a:p>
        <a:p>
          <a:endParaRPr kumimoji="1" lang="ja-JP" altLang="en-US" sz="1050" b="1">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161926</xdr:colOff>
      <xdr:row>3</xdr:row>
      <xdr:rowOff>57150</xdr:rowOff>
    </xdr:from>
    <xdr:to>
      <xdr:col>12</xdr:col>
      <xdr:colOff>419101</xdr:colOff>
      <xdr:row>8</xdr:row>
      <xdr:rowOff>89647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148544" y="785532"/>
          <a:ext cx="5344645" cy="111946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当該様式は、様式１</a:t>
          </a:r>
          <a:r>
            <a:rPr kumimoji="1" lang="en-US" altLang="ja-JP" sz="1100" b="1">
              <a:solidFill>
                <a:srgbClr val="FF0000"/>
              </a:solidFill>
            </a:rPr>
            <a:t>-</a:t>
          </a:r>
          <a:r>
            <a:rPr kumimoji="1" lang="ja-JP" altLang="en-US" sz="1100" b="1">
              <a:solidFill>
                <a:srgbClr val="FF0000"/>
              </a:solidFill>
            </a:rPr>
            <a:t>②の作成を支援するための様式です。</a:t>
          </a:r>
        </a:p>
        <a:p>
          <a:r>
            <a:rPr kumimoji="1" lang="ja-JP" altLang="en-US" sz="1100" b="1">
              <a:solidFill>
                <a:srgbClr val="FF0000"/>
              </a:solidFill>
            </a:rPr>
            <a:t>　完了実績報告時には、同様の様式に実績を記載し提出して</a:t>
          </a:r>
          <a:endParaRPr kumimoji="1" lang="en-US" altLang="ja-JP" sz="1100" b="1">
            <a:solidFill>
              <a:srgbClr val="FF0000"/>
            </a:solidFill>
          </a:endParaRPr>
        </a:p>
        <a:p>
          <a:r>
            <a:rPr kumimoji="1" lang="ja-JP" altLang="en-US" sz="1100" b="1">
              <a:solidFill>
                <a:srgbClr val="FF0000"/>
              </a:solidFill>
            </a:rPr>
            <a:t>　いただきます。</a:t>
          </a:r>
          <a:endParaRPr kumimoji="1" lang="en-US" altLang="ja-JP" sz="1100" b="1">
            <a:solidFill>
              <a:srgbClr val="FF0000"/>
            </a:solidFill>
          </a:endParaRPr>
        </a:p>
        <a:p>
          <a:r>
            <a:rPr kumimoji="1" lang="ja-JP" altLang="en-US" sz="1100" b="1">
              <a:solidFill>
                <a:srgbClr val="FF0000"/>
              </a:solidFill>
            </a:rPr>
            <a:t>　また該当する代表事業者及び協力事業者は、個別に作成し、提出が必要です。</a:t>
          </a:r>
        </a:p>
        <a:p>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44822</xdr:rowOff>
    </xdr:from>
    <xdr:to>
      <xdr:col>10</xdr:col>
      <xdr:colOff>1193427</xdr:colOff>
      <xdr:row>7</xdr:row>
      <xdr:rowOff>11205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41559" y="560293"/>
          <a:ext cx="9115986" cy="108697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0</xdr:row>
      <xdr:rowOff>134471</xdr:rowOff>
    </xdr:from>
    <xdr:to>
      <xdr:col>10</xdr:col>
      <xdr:colOff>1277470</xdr:colOff>
      <xdr:row>4</xdr:row>
      <xdr:rowOff>223977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4324" y="134471"/>
          <a:ext cx="7362264" cy="98597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9</xdr:col>
      <xdr:colOff>1176618</xdr:colOff>
      <xdr:row>5</xdr:row>
      <xdr:rowOff>56030</xdr:rowOff>
    </xdr:from>
    <xdr:to>
      <xdr:col>11</xdr:col>
      <xdr:colOff>1109380</xdr:colOff>
      <xdr:row>12</xdr:row>
      <xdr:rowOff>33618</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346206" y="1176618"/>
          <a:ext cx="2711821" cy="12886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134467</xdr:colOff>
      <xdr:row>0</xdr:row>
      <xdr:rowOff>268943</xdr:rowOff>
    </xdr:from>
    <xdr:to>
      <xdr:col>9</xdr:col>
      <xdr:colOff>1456761</xdr:colOff>
      <xdr:row>5</xdr:row>
      <xdr:rowOff>122144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84673" y="268943"/>
          <a:ext cx="7967382" cy="10410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当該様式は、様式１ｰ②の作成を支援するための様式です。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0</xdr:colOff>
      <xdr:row>4</xdr:row>
      <xdr:rowOff>134470</xdr:rowOff>
    </xdr:from>
    <xdr:to>
      <xdr:col>11</xdr:col>
      <xdr:colOff>728380</xdr:colOff>
      <xdr:row>12</xdr:row>
      <xdr:rowOff>112058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5464118" y="1098176"/>
          <a:ext cx="2106703" cy="163605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437031</xdr:colOff>
      <xdr:row>1</xdr:row>
      <xdr:rowOff>168086</xdr:rowOff>
    </xdr:from>
    <xdr:to>
      <xdr:col>10</xdr:col>
      <xdr:colOff>1019736</xdr:colOff>
      <xdr:row>6</xdr:row>
      <xdr:rowOff>67233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608796" y="392204"/>
          <a:ext cx="6970058" cy="101973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9</xdr:col>
      <xdr:colOff>328083</xdr:colOff>
      <xdr:row>7</xdr:row>
      <xdr:rowOff>1867</xdr:rowOff>
    </xdr:from>
    <xdr:to>
      <xdr:col>11</xdr:col>
      <xdr:colOff>278899</xdr:colOff>
      <xdr:row>13</xdr:row>
      <xdr:rowOff>212287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467166" y="1631700"/>
          <a:ext cx="2723650" cy="133225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302559</xdr:colOff>
      <xdr:row>0</xdr:row>
      <xdr:rowOff>257731</xdr:rowOff>
    </xdr:from>
    <xdr:to>
      <xdr:col>10</xdr:col>
      <xdr:colOff>224117</xdr:colOff>
      <xdr:row>5</xdr:row>
      <xdr:rowOff>145676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552765" y="257731"/>
          <a:ext cx="8135470" cy="107576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369794</xdr:colOff>
      <xdr:row>4</xdr:row>
      <xdr:rowOff>145676</xdr:rowOff>
    </xdr:from>
    <xdr:to>
      <xdr:col>12</xdr:col>
      <xdr:colOff>336174</xdr:colOff>
      <xdr:row>12</xdr:row>
      <xdr:rowOff>89647</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5833912" y="1109382"/>
          <a:ext cx="2140321" cy="160244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twoCellAnchor>
    <xdr:from>
      <xdr:col>7</xdr:col>
      <xdr:colOff>202406</xdr:colOff>
      <xdr:row>51</xdr:row>
      <xdr:rowOff>36421</xdr:rowOff>
    </xdr:from>
    <xdr:to>
      <xdr:col>12</xdr:col>
      <xdr:colOff>1578119</xdr:colOff>
      <xdr:row>52</xdr:row>
      <xdr:rowOff>161040</xdr:rowOff>
    </xdr:to>
    <xdr:sp macro="" textlink="">
      <xdr:nvSpPr>
        <xdr:cNvPr id="8" name="テキスト ボックス 7"/>
        <xdr:cNvSpPr txBox="1"/>
      </xdr:nvSpPr>
      <xdr:spPr>
        <a:xfrm>
          <a:off x="10608469" y="11418796"/>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313765</xdr:colOff>
      <xdr:row>1</xdr:row>
      <xdr:rowOff>78442</xdr:rowOff>
    </xdr:from>
    <xdr:to>
      <xdr:col>10</xdr:col>
      <xdr:colOff>820831</xdr:colOff>
      <xdr:row>5</xdr:row>
      <xdr:rowOff>212773</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42412" y="302560"/>
          <a:ext cx="7051301" cy="103080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78442</xdr:colOff>
      <xdr:row>6</xdr:row>
      <xdr:rowOff>156882</xdr:rowOff>
    </xdr:from>
    <xdr:to>
      <xdr:col>12</xdr:col>
      <xdr:colOff>1030942</xdr:colOff>
      <xdr:row>12</xdr:row>
      <xdr:rowOff>78441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637560" y="1501588"/>
          <a:ext cx="3608294" cy="10085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296330</xdr:colOff>
      <xdr:row>0</xdr:row>
      <xdr:rowOff>153081</xdr:rowOff>
    </xdr:from>
    <xdr:to>
      <xdr:col>26</xdr:col>
      <xdr:colOff>1449913</xdr:colOff>
      <xdr:row>4</xdr:row>
      <xdr:rowOff>215900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313580" y="153081"/>
          <a:ext cx="6424083" cy="109998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15</xdr:col>
      <xdr:colOff>491517</xdr:colOff>
      <xdr:row>5</xdr:row>
      <xdr:rowOff>135620</xdr:rowOff>
    </xdr:from>
    <xdr:to>
      <xdr:col>26</xdr:col>
      <xdr:colOff>1424513</xdr:colOff>
      <xdr:row>9</xdr:row>
      <xdr:rowOff>25400</xdr:rowOff>
    </xdr:to>
    <xdr:sp macro="" textlink="">
      <xdr:nvSpPr>
        <xdr:cNvPr id="3" name="テキスト ボックス 2">
          <a:extLst>
            <a:ext uri="{FF2B5EF4-FFF2-40B4-BE49-F238E27FC236}">
              <a16:creationId xmlns:a16="http://schemas.microsoft.com/office/drawing/2014/main" id="{00000000-0008-0000-0100-000004000000}"/>
            </a:ext>
          </a:extLst>
        </xdr:cNvPr>
        <xdr:cNvSpPr txBox="1"/>
      </xdr:nvSpPr>
      <xdr:spPr>
        <a:xfrm>
          <a:off x="13434934" y="1405620"/>
          <a:ext cx="4277329" cy="821113"/>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17386</xdr:colOff>
      <xdr:row>0</xdr:row>
      <xdr:rowOff>103870</xdr:rowOff>
    </xdr:from>
    <xdr:to>
      <xdr:col>13</xdr:col>
      <xdr:colOff>158748</xdr:colOff>
      <xdr:row>1</xdr:row>
      <xdr:rowOff>234950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679219" y="103870"/>
          <a:ext cx="7496779" cy="395663"/>
        </a:xfrm>
        <a:prstGeom prst="rect">
          <a:avLst/>
        </a:prstGeom>
        <a:solidFill>
          <a:srgbClr val="FFFF00"/>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補助事業者が自らデータベースのみの契約をする場合は、こちらの様式で算定してください。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6"/>
  <sheetViews>
    <sheetView showGridLines="0"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13.375" style="1" customWidth="1"/>
    <col min="5" max="5" width="22.375" style="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2.375" style="1" customWidth="1"/>
    <col min="13" max="13" width="11.625" style="1" customWidth="1"/>
    <col min="14" max="14" width="10.875" style="1" customWidth="1"/>
    <col min="15" max="15" width="8.875" style="1" customWidth="1"/>
    <col min="16" max="16" width="11.875" style="1" customWidth="1"/>
    <col min="17" max="17" width="12.25" style="1" customWidth="1"/>
    <col min="18" max="18" width="11.375" style="1" bestFit="1" customWidth="1"/>
    <col min="19" max="19" width="11.875" style="1" customWidth="1"/>
    <col min="20" max="20" width="11.375" style="1" customWidth="1"/>
    <col min="21" max="26" width="8.625" style="1" hidden="1" customWidth="1"/>
    <col min="27" max="28" width="8.125" style="1" customWidth="1"/>
    <col min="29" max="29" width="10.5" style="29" hidden="1" customWidth="1"/>
    <col min="30" max="30" width="10.25" style="29" customWidth="1"/>
    <col min="31" max="31" width="11.5" style="29" customWidth="1"/>
    <col min="32" max="32" width="11.625" style="29" bestFit="1" customWidth="1"/>
    <col min="33" max="33" width="10.5" style="29" customWidth="1"/>
    <col min="34" max="36" width="11.625" style="29" customWidth="1"/>
    <col min="37" max="37" width="15.25" style="1" customWidth="1"/>
    <col min="38" max="38" width="18.125" style="1" bestFit="1" customWidth="1"/>
    <col min="39" max="40" width="21" style="1" bestFit="1" customWidth="1"/>
    <col min="41" max="42" width="16.625" style="1" customWidth="1"/>
    <col min="43" max="43" width="10.625" style="1" customWidth="1"/>
    <col min="44" max="16384" width="9" style="1"/>
  </cols>
  <sheetData>
    <row r="1" spans="1:36" ht="21" customHeight="1">
      <c r="B1" s="30" t="s">
        <v>1079</v>
      </c>
      <c r="E1" s="119"/>
      <c r="K1" s="19"/>
      <c r="L1" s="19"/>
      <c r="M1" s="19"/>
      <c r="N1" s="19"/>
      <c r="O1" s="19"/>
      <c r="P1" s="19"/>
      <c r="Q1" s="19"/>
      <c r="AJ1" s="67"/>
    </row>
    <row r="2" spans="1:36" s="9" customFormat="1" ht="24" customHeight="1">
      <c r="B2" s="398"/>
      <c r="C2" s="30"/>
      <c r="D2" s="397"/>
      <c r="E2" s="30"/>
      <c r="F2" s="30"/>
      <c r="G2" s="30"/>
      <c r="H2" s="30"/>
      <c r="I2" s="30"/>
      <c r="J2" s="30"/>
      <c r="K2" s="10"/>
      <c r="L2" s="10"/>
      <c r="M2" s="10"/>
      <c r="N2" s="10"/>
      <c r="O2" s="10"/>
      <c r="P2" s="10"/>
      <c r="Q2" s="10"/>
      <c r="AC2" s="30"/>
      <c r="AD2" s="30"/>
      <c r="AE2" s="30"/>
      <c r="AF2" s="30"/>
      <c r="AG2" s="30"/>
      <c r="AI2" s="138"/>
      <c r="AJ2" s="240" t="str">
        <f>補助対象リスト!$G$2</f>
        <v>2025/07/03更新</v>
      </c>
    </row>
    <row r="3" spans="1:36" ht="18" customHeight="1">
      <c r="B3" s="418" t="s">
        <v>15</v>
      </c>
      <c r="C3" s="418"/>
      <c r="D3" s="419"/>
      <c r="E3" s="420"/>
      <c r="F3" s="30"/>
      <c r="G3" s="30"/>
      <c r="H3" s="29"/>
      <c r="I3" s="29"/>
      <c r="J3" s="29"/>
    </row>
    <row r="4" spans="1:36" ht="18" customHeight="1" thickBot="1">
      <c r="B4" s="418" t="s">
        <v>14</v>
      </c>
      <c r="C4" s="421"/>
      <c r="D4" s="422"/>
      <c r="E4" s="423"/>
      <c r="F4" s="119" t="s">
        <v>1147</v>
      </c>
      <c r="G4" s="30"/>
      <c r="AH4" s="117"/>
      <c r="AI4" s="118"/>
      <c r="AJ4" s="118" t="s">
        <v>183</v>
      </c>
    </row>
    <row r="5" spans="1:36" ht="18" customHeight="1" thickBot="1">
      <c r="B5" s="418" t="s">
        <v>172</v>
      </c>
      <c r="C5" s="418"/>
      <c r="D5" s="424"/>
      <c r="E5" s="425"/>
      <c r="F5" s="30" t="s">
        <v>1146</v>
      </c>
      <c r="G5" s="30"/>
      <c r="K5" s="19"/>
      <c r="L5" s="19"/>
      <c r="M5" s="19"/>
      <c r="AH5" s="40"/>
      <c r="AI5" s="241"/>
      <c r="AJ5" s="220"/>
    </row>
    <row r="6" spans="1:36" ht="18" customHeight="1">
      <c r="B6" s="418" t="s">
        <v>174</v>
      </c>
      <c r="C6" s="418"/>
      <c r="D6" s="422"/>
      <c r="E6" s="423"/>
      <c r="F6" s="336" t="s">
        <v>1147</v>
      </c>
      <c r="G6" s="30"/>
      <c r="K6" s="19"/>
      <c r="L6" s="19"/>
      <c r="M6" s="19"/>
    </row>
    <row r="7" spans="1:36" ht="18" customHeight="1">
      <c r="B7" s="418" t="s">
        <v>1154</v>
      </c>
      <c r="C7" s="418"/>
      <c r="D7" s="432"/>
      <c r="E7" s="427"/>
      <c r="F7" s="30"/>
      <c r="G7" s="30"/>
    </row>
    <row r="8" spans="1:36" ht="18" customHeight="1" thickBot="1">
      <c r="B8" s="434" t="s">
        <v>1031</v>
      </c>
      <c r="C8" s="435"/>
      <c r="D8" s="331" t="s">
        <v>1054</v>
      </c>
      <c r="E8" s="334" t="s">
        <v>1144</v>
      </c>
      <c r="F8" s="30"/>
      <c r="G8" s="30"/>
    </row>
    <row r="9" spans="1:36" ht="18" customHeight="1" thickBot="1">
      <c r="B9" s="436"/>
      <c r="C9" s="437"/>
      <c r="D9" s="332"/>
      <c r="E9" s="333"/>
      <c r="F9" s="119" t="s">
        <v>1145</v>
      </c>
      <c r="G9" s="30"/>
    </row>
    <row r="10" spans="1:36" ht="18" customHeight="1"/>
    <row r="11" spans="1:36" s="9" customFormat="1" ht="18" customHeight="1">
      <c r="B11" s="11" t="s">
        <v>1039</v>
      </c>
      <c r="C11" s="30"/>
      <c r="D11" s="30"/>
      <c r="E11" s="30"/>
      <c r="F11" s="30"/>
      <c r="G11" s="30"/>
      <c r="H11" s="30"/>
      <c r="I11" s="30"/>
      <c r="J11" s="30"/>
      <c r="K11" s="31"/>
      <c r="L11" s="31"/>
      <c r="M11" s="31"/>
      <c r="N11" s="31"/>
      <c r="O11" s="30"/>
      <c r="P11" s="10"/>
      <c r="AC11" s="30"/>
      <c r="AD11" s="30"/>
      <c r="AE11" s="30"/>
      <c r="AF11" s="30"/>
      <c r="AG11" s="30"/>
      <c r="AH11" s="30"/>
      <c r="AI11" s="30"/>
      <c r="AJ11" s="30"/>
    </row>
    <row r="12" spans="1:36" ht="27.75" customHeight="1">
      <c r="A12" s="449"/>
      <c r="B12" s="404" t="s">
        <v>8</v>
      </c>
      <c r="C12" s="404" t="s">
        <v>7</v>
      </c>
      <c r="D12" s="433" t="s">
        <v>1137</v>
      </c>
      <c r="E12" s="404" t="s">
        <v>13</v>
      </c>
      <c r="F12" s="404" t="s">
        <v>550</v>
      </c>
      <c r="G12" s="447" t="s">
        <v>628</v>
      </c>
      <c r="H12" s="404" t="s">
        <v>12</v>
      </c>
      <c r="I12" s="404" t="s">
        <v>551</v>
      </c>
      <c r="J12" s="404" t="s">
        <v>552</v>
      </c>
      <c r="K12" s="404" t="s">
        <v>176</v>
      </c>
      <c r="L12" s="404" t="s">
        <v>1050</v>
      </c>
      <c r="M12" s="404" t="s">
        <v>185</v>
      </c>
      <c r="N12" s="444" t="s">
        <v>5</v>
      </c>
      <c r="O12" s="445"/>
      <c r="P12" s="414" t="s">
        <v>553</v>
      </c>
      <c r="Q12" s="440" t="s">
        <v>165</v>
      </c>
      <c r="R12" s="441"/>
      <c r="S12" s="442" t="s">
        <v>4</v>
      </c>
      <c r="T12" s="443"/>
      <c r="U12" s="34"/>
      <c r="V12" s="438" t="s">
        <v>182</v>
      </c>
      <c r="W12" s="439"/>
      <c r="X12" s="35"/>
      <c r="Y12" s="400" t="s">
        <v>629</v>
      </c>
      <c r="Z12" s="400"/>
      <c r="AA12" s="400" t="s">
        <v>630</v>
      </c>
      <c r="AB12" s="400"/>
      <c r="AC12" s="401" t="s">
        <v>1148</v>
      </c>
      <c r="AD12" s="402"/>
      <c r="AE12" s="402"/>
      <c r="AF12" s="403"/>
      <c r="AG12" s="401" t="s">
        <v>554</v>
      </c>
      <c r="AH12" s="402"/>
      <c r="AI12" s="402"/>
      <c r="AJ12" s="403"/>
    </row>
    <row r="13" spans="1:36" ht="30.75" customHeight="1">
      <c r="A13" s="449"/>
      <c r="B13" s="405"/>
      <c r="C13" s="405"/>
      <c r="D13" s="433"/>
      <c r="E13" s="405"/>
      <c r="F13" s="405"/>
      <c r="G13" s="448"/>
      <c r="H13" s="405"/>
      <c r="I13" s="405"/>
      <c r="J13" s="405"/>
      <c r="K13" s="405"/>
      <c r="L13" s="405"/>
      <c r="M13" s="405"/>
      <c r="N13" s="28"/>
      <c r="O13" s="28" t="s">
        <v>3</v>
      </c>
      <c r="P13" s="415"/>
      <c r="Q13" s="3" t="s">
        <v>2</v>
      </c>
      <c r="R13" s="3" t="s">
        <v>1</v>
      </c>
      <c r="S13" s="3" t="s">
        <v>2</v>
      </c>
      <c r="T13" s="3" t="s">
        <v>1</v>
      </c>
      <c r="U13" s="33" t="s">
        <v>187</v>
      </c>
      <c r="V13" s="21" t="s">
        <v>2</v>
      </c>
      <c r="W13" s="21" t="s">
        <v>1</v>
      </c>
      <c r="X13" s="33" t="s">
        <v>187</v>
      </c>
      <c r="Y13" s="39" t="s">
        <v>203</v>
      </c>
      <c r="Z13" s="39" t="s">
        <v>204</v>
      </c>
      <c r="AA13" s="39" t="s">
        <v>203</v>
      </c>
      <c r="AB13" s="39" t="s">
        <v>204</v>
      </c>
      <c r="AC13" s="66"/>
      <c r="AD13" s="68" t="s">
        <v>11</v>
      </c>
      <c r="AE13" s="68" t="s">
        <v>10</v>
      </c>
      <c r="AF13" s="68" t="s">
        <v>9</v>
      </c>
      <c r="AG13" s="66"/>
      <c r="AH13" s="68" t="s">
        <v>11</v>
      </c>
      <c r="AI13" s="68" t="s">
        <v>10</v>
      </c>
      <c r="AJ13" s="68" t="s">
        <v>9</v>
      </c>
    </row>
    <row r="14" spans="1:36" ht="18" customHeight="1">
      <c r="A14" s="124">
        <v>1</v>
      </c>
      <c r="B14" s="123"/>
      <c r="C14" s="97" t="str">
        <f t="shared" ref="C14:C41" si="0">IFERROR(VLOOKUP($D14,補助対象リスト,7,0),"")</f>
        <v/>
      </c>
      <c r="D14" s="209"/>
      <c r="E14" s="32" t="str">
        <f t="shared" ref="E14:E41" si="1">IFERROR(VLOOKUP($D14,補助対象リスト,2,0),"正しい登録Noを入力してください。")</f>
        <v>正しい登録Noを入力してください。</v>
      </c>
      <c r="F14" s="123"/>
      <c r="G14" s="311"/>
      <c r="H14" s="122"/>
      <c r="I14" s="100"/>
      <c r="J14" s="293"/>
      <c r="K14" s="81">
        <f>I14*J14</f>
        <v>0</v>
      </c>
      <c r="L14" s="61"/>
      <c r="M14" s="81">
        <f>ROUNDDOWN(K14*L14,0)</f>
        <v>0</v>
      </c>
      <c r="N14" s="82"/>
      <c r="O14" s="209"/>
      <c r="P14" s="38"/>
      <c r="Q14" s="38"/>
      <c r="R14" s="38"/>
      <c r="S14" s="38"/>
      <c r="T14" s="38"/>
      <c r="U14" s="134" t="e">
        <f>EOMONTH(T14,0)-EOMONTH(S14,-1)</f>
        <v>#NUM!</v>
      </c>
      <c r="V14" s="24">
        <v>46082</v>
      </c>
      <c r="W14" s="23">
        <f>EOMONTH(T14,0)</f>
        <v>31</v>
      </c>
      <c r="X14" s="135">
        <f>EOMONTH(W14,0)+1-V14</f>
        <v>-46050</v>
      </c>
      <c r="Y14" s="135">
        <f t="shared" ref="Y14:Y41" si="2">IF(G14="",0,ROUNDDOWN(YEARFRAC(EOMONTH(P14,-1)+1,EOMONTH(S14,0)+1,1),2))</f>
        <v>0</v>
      </c>
      <c r="Z14" s="136">
        <f>IF(G14="",1,IF(C14="(２)ソフトウェア利用関連費",VLOOKUP(H14,減価償却!$B$5:$R$16,MATCH(シート①!Y14,減価償却!$T$4:$T$19,-1)+1,1),VLOOKUP(H14,減価償却!$B$20:$R$31,MATCH(シート①!Y14,減価償却!$T$4:$T$19,-1)+1,1)))</f>
        <v>1</v>
      </c>
      <c r="AA14" s="137">
        <f>IF(T14="",0,ROUNDDOWN(YEARFRAC(EOMONTH(P14,-1)+1,EOMONTH(T14,0)+1,1),2))</f>
        <v>0</v>
      </c>
      <c r="AB14" s="136">
        <f>IF(OR(I14&lt;20000,YEARFRAC(T14,R14+1,1)&lt;0.25,H14=1),0,IF(C14="(２)ソフトウェア利用関連費",VLOOKUP(H14,減価償却!$B$5:$R$16,MATCH(シート①!AA14,減価償却!$T$4:$T$19,-1)+1,1),VLOOKUP(H14,減価償却!$B$20:$R$31,MATCH(シート①!AA14,減価償却!$T$4:$T$19,-1)+1,1)))</f>
        <v>0</v>
      </c>
      <c r="AC14" s="83">
        <f>IF(OR(P14="",Q14="",R14="",S14="",T14=""),0,ROUNDDOWN(M14*(Z14-AB14),0))</f>
        <v>0</v>
      </c>
      <c r="AD14" s="83" t="str">
        <f t="shared" ref="AD14:AF41" si="3">IF($C14=AD$13,$AC14,"")</f>
        <v/>
      </c>
      <c r="AE14" s="83" t="str">
        <f t="shared" si="3"/>
        <v/>
      </c>
      <c r="AF14" s="83" t="str">
        <f t="shared" si="3"/>
        <v/>
      </c>
      <c r="AG14" s="83">
        <f>ROUNDDOWN(IF(OR(AC14=0,I14&lt;20000),0,IF(X14&lt;0,0,AC14*X14/U14)),0)</f>
        <v>0</v>
      </c>
      <c r="AH14" s="83" t="str">
        <f>IF($C14=AH$13,$AG14,"")</f>
        <v/>
      </c>
      <c r="AI14" s="83" t="str">
        <f>IF($C14=AI$13,$AG14,"")</f>
        <v/>
      </c>
      <c r="AJ14" s="83" t="str">
        <f>IF($C14=AJ$13,$AG14,"")</f>
        <v/>
      </c>
    </row>
    <row r="15" spans="1:36" ht="18" customHeight="1">
      <c r="A15" s="124">
        <v>2</v>
      </c>
      <c r="B15" s="209"/>
      <c r="C15" s="97" t="str">
        <f t="shared" si="0"/>
        <v/>
      </c>
      <c r="D15" s="209"/>
      <c r="E15" s="32" t="str">
        <f t="shared" si="1"/>
        <v>正しい登録Noを入力してください。</v>
      </c>
      <c r="F15" s="209"/>
      <c r="G15" s="311"/>
      <c r="H15" s="304"/>
      <c r="I15" s="100"/>
      <c r="J15" s="293"/>
      <c r="K15" s="81">
        <f>I15*J15</f>
        <v>0</v>
      </c>
      <c r="L15" s="61"/>
      <c r="M15" s="81">
        <f t="shared" ref="M15:M41" si="4">ROUNDDOWN(K15*L15,0)</f>
        <v>0</v>
      </c>
      <c r="N15" s="82"/>
      <c r="O15" s="209"/>
      <c r="P15" s="38"/>
      <c r="Q15" s="38"/>
      <c r="R15" s="38"/>
      <c r="S15" s="38"/>
      <c r="T15" s="38"/>
      <c r="U15" s="134" t="e">
        <f t="shared" ref="U15:U41" si="5">EOMONTH(T15,0)-EOMONTH(S15,-1)</f>
        <v>#NUM!</v>
      </c>
      <c r="V15" s="24">
        <v>46082</v>
      </c>
      <c r="W15" s="23">
        <f t="shared" ref="W15:W41" si="6">EOMONTH(T15,0)</f>
        <v>31</v>
      </c>
      <c r="X15" s="135">
        <f t="shared" ref="X15:X41" si="7">EOMONTH(W15,0)+1-V15</f>
        <v>-46050</v>
      </c>
      <c r="Y15" s="135">
        <f t="shared" si="2"/>
        <v>0</v>
      </c>
      <c r="Z15" s="136">
        <f>IF(G15="",1,IF(C15="(２)ソフトウェア利用関連費",VLOOKUP(H15,減価償却!$B$5:$R$16,MATCH(シート①!Y15,減価償却!$T$4:$T$19,-1)+1,1),VLOOKUP(H15,減価償却!$B$20:$R$31,MATCH(シート①!Y15,減価償却!$T$4:$T$19,-1)+1,1)))</f>
        <v>1</v>
      </c>
      <c r="AA15" s="137">
        <f t="shared" ref="AA15:AA41" si="8">IF(T15="",0,ROUNDDOWN(YEARFRAC(EOMONTH(P15,-1)+1,EOMONTH(T15,0)+1,1),2))</f>
        <v>0</v>
      </c>
      <c r="AB15" s="136">
        <f>IF(OR(I15&lt;20000,YEARFRAC(T15,R15+1,1)&lt;0.25,H15=1),0,IF(C15="(２)ソフトウェア利用関連費",VLOOKUP(H15,減価償却!$B$5:$R$16,MATCH(シート①!AA15,減価償却!$T$4:$T$19,-1)+1,1),VLOOKUP(H15,減価償却!$B$20:$R$31,MATCH(シート①!AA15,減価償却!$T$4:$T$19,-1)+1,1)))</f>
        <v>0</v>
      </c>
      <c r="AC15" s="83">
        <f t="shared" ref="AC15:AC41" si="9">IF(OR(P15="",Q15="",R15="",S15="",T15=""),0,ROUNDDOWN(M15*(Z15-AB15),0))</f>
        <v>0</v>
      </c>
      <c r="AD15" s="83" t="str">
        <f t="shared" si="3"/>
        <v/>
      </c>
      <c r="AE15" s="83" t="str">
        <f t="shared" si="3"/>
        <v/>
      </c>
      <c r="AF15" s="83" t="str">
        <f t="shared" si="3"/>
        <v/>
      </c>
      <c r="AG15" s="83">
        <f t="shared" ref="AG15:AG41" si="10">ROUNDDOWN(IF(OR(AC15=0,I15&lt;20000),0,IF(X15&lt;0,0,AC15*X15/U15)),0)</f>
        <v>0</v>
      </c>
      <c r="AH15" s="83" t="str">
        <f t="shared" ref="AH15:AJ41" si="11">IF($C15=AH$13,$AG15,"")</f>
        <v/>
      </c>
      <c r="AI15" s="83" t="str">
        <f t="shared" si="11"/>
        <v/>
      </c>
      <c r="AJ15" s="83" t="str">
        <f t="shared" si="11"/>
        <v/>
      </c>
    </row>
    <row r="16" spans="1:36" ht="18" customHeight="1">
      <c r="A16" s="124">
        <v>3</v>
      </c>
      <c r="B16" s="209"/>
      <c r="C16" s="98" t="str">
        <f t="shared" si="0"/>
        <v/>
      </c>
      <c r="D16" s="304"/>
      <c r="E16" s="8" t="str">
        <f t="shared" si="1"/>
        <v>正しい登録Noを入力してください。</v>
      </c>
      <c r="F16" s="209"/>
      <c r="G16" s="311"/>
      <c r="H16" s="304"/>
      <c r="I16" s="100"/>
      <c r="J16" s="293"/>
      <c r="K16" s="81">
        <f t="shared" ref="K16:K41" si="12">I16*J16</f>
        <v>0</v>
      </c>
      <c r="L16" s="61"/>
      <c r="M16" s="86">
        <f t="shared" si="4"/>
        <v>0</v>
      </c>
      <c r="N16" s="82"/>
      <c r="O16" s="304"/>
      <c r="P16" s="38"/>
      <c r="Q16" s="38"/>
      <c r="R16" s="38"/>
      <c r="S16" s="38"/>
      <c r="T16" s="38"/>
      <c r="U16" s="134" t="e">
        <f t="shared" si="5"/>
        <v>#NUM!</v>
      </c>
      <c r="V16" s="24">
        <v>46082</v>
      </c>
      <c r="W16" s="23">
        <f t="shared" si="6"/>
        <v>31</v>
      </c>
      <c r="X16" s="135">
        <f t="shared" si="7"/>
        <v>-46050</v>
      </c>
      <c r="Y16" s="135">
        <f t="shared" si="2"/>
        <v>0</v>
      </c>
      <c r="Z16" s="136">
        <f>IF(G16="",1,IF(C16="(２)ソフトウェア利用関連費",VLOOKUP(H16,減価償却!$B$5:$R$16,MATCH(シート①!Y16,減価償却!$T$4:$T$19,-1)+1,1),VLOOKUP(H16,減価償却!$B$20:$R$31,MATCH(シート①!Y16,減価償却!$T$4:$T$19,-1)+1,1)))</f>
        <v>1</v>
      </c>
      <c r="AA16" s="137">
        <f t="shared" si="8"/>
        <v>0</v>
      </c>
      <c r="AB16" s="136">
        <f>IF(OR(I16&lt;20000,YEARFRAC(T16,R16+1,1)&lt;0.25,H16=1),0,IF(C16="(２)ソフトウェア利用関連費",VLOOKUP(H16,減価償却!$B$5:$R$16,MATCH(シート①!AA16,減価償却!$T$4:$T$19,-1)+1,1),VLOOKUP(H16,減価償却!$B$20:$R$31,MATCH(シート①!AA16,減価償却!$T$4:$T$19,-1)+1,1)))</f>
        <v>0</v>
      </c>
      <c r="AC16" s="83">
        <f t="shared" si="9"/>
        <v>0</v>
      </c>
      <c r="AD16" s="83" t="str">
        <f t="shared" si="3"/>
        <v/>
      </c>
      <c r="AE16" s="83" t="str">
        <f t="shared" si="3"/>
        <v/>
      </c>
      <c r="AF16" s="83" t="str">
        <f t="shared" si="3"/>
        <v/>
      </c>
      <c r="AG16" s="83">
        <f t="shared" si="10"/>
        <v>0</v>
      </c>
      <c r="AH16" s="83" t="str">
        <f t="shared" si="11"/>
        <v/>
      </c>
      <c r="AI16" s="83" t="str">
        <f t="shared" si="11"/>
        <v/>
      </c>
      <c r="AJ16" s="83" t="str">
        <f t="shared" si="11"/>
        <v/>
      </c>
    </row>
    <row r="17" spans="1:36" ht="18" customHeight="1">
      <c r="A17" s="124">
        <v>4</v>
      </c>
      <c r="B17" s="209"/>
      <c r="C17" s="98" t="str">
        <f t="shared" si="0"/>
        <v/>
      </c>
      <c r="D17" s="304"/>
      <c r="E17" s="8" t="str">
        <f t="shared" si="1"/>
        <v>正しい登録Noを入力してください。</v>
      </c>
      <c r="F17" s="209"/>
      <c r="G17" s="311"/>
      <c r="H17" s="304"/>
      <c r="I17" s="100"/>
      <c r="J17" s="293"/>
      <c r="K17" s="81">
        <f t="shared" si="12"/>
        <v>0</v>
      </c>
      <c r="L17" s="61"/>
      <c r="M17" s="86">
        <f t="shared" si="4"/>
        <v>0</v>
      </c>
      <c r="N17" s="82"/>
      <c r="O17" s="304"/>
      <c r="P17" s="38"/>
      <c r="Q17" s="38"/>
      <c r="R17" s="38"/>
      <c r="S17" s="38"/>
      <c r="T17" s="38"/>
      <c r="U17" s="134" t="e">
        <f t="shared" si="5"/>
        <v>#NUM!</v>
      </c>
      <c r="V17" s="24">
        <v>46082</v>
      </c>
      <c r="W17" s="23">
        <f t="shared" si="6"/>
        <v>31</v>
      </c>
      <c r="X17" s="135">
        <f t="shared" si="7"/>
        <v>-46050</v>
      </c>
      <c r="Y17" s="135">
        <f t="shared" si="2"/>
        <v>0</v>
      </c>
      <c r="Z17" s="136">
        <f>IF(G17="",1,IF(C17="(２)ソフトウェア利用関連費",VLOOKUP(H17,減価償却!$B$5:$R$16,MATCH(シート①!Y17,減価償却!$T$4:$T$19,-1)+1,1),VLOOKUP(H17,減価償却!$B$20:$R$31,MATCH(シート①!Y17,減価償却!$T$4:$T$19,-1)+1,1)))</f>
        <v>1</v>
      </c>
      <c r="AA17" s="137">
        <f t="shared" si="8"/>
        <v>0</v>
      </c>
      <c r="AB17" s="136">
        <f>IF(OR(I17&lt;20000,YEARFRAC(T17,R17+1,1)&lt;0.25,H17=1),0,IF(C17="(２)ソフトウェア利用関連費",VLOOKUP(H17,減価償却!$B$5:$R$16,MATCH(シート①!AA17,減価償却!$T$4:$T$19,-1)+1,1),VLOOKUP(H17,減価償却!$B$20:$R$31,MATCH(シート①!AA17,減価償却!$T$4:$T$19,-1)+1,1)))</f>
        <v>0</v>
      </c>
      <c r="AC17" s="83">
        <f t="shared" si="9"/>
        <v>0</v>
      </c>
      <c r="AD17" s="83" t="str">
        <f t="shared" si="3"/>
        <v/>
      </c>
      <c r="AE17" s="83" t="str">
        <f t="shared" si="3"/>
        <v/>
      </c>
      <c r="AF17" s="83" t="str">
        <f t="shared" si="3"/>
        <v/>
      </c>
      <c r="AG17" s="83">
        <f t="shared" si="10"/>
        <v>0</v>
      </c>
      <c r="AH17" s="83" t="str">
        <f t="shared" si="11"/>
        <v/>
      </c>
      <c r="AI17" s="83" t="str">
        <f t="shared" si="11"/>
        <v/>
      </c>
      <c r="AJ17" s="83" t="str">
        <f t="shared" si="11"/>
        <v/>
      </c>
    </row>
    <row r="18" spans="1:36" ht="18" customHeight="1">
      <c r="A18" s="124">
        <v>5</v>
      </c>
      <c r="B18" s="123"/>
      <c r="C18" s="98" t="str">
        <f t="shared" si="0"/>
        <v/>
      </c>
      <c r="D18" s="122"/>
      <c r="E18" s="8" t="str">
        <f t="shared" si="1"/>
        <v>正しい登録Noを入力してください。</v>
      </c>
      <c r="F18" s="123"/>
      <c r="G18" s="311"/>
      <c r="H18" s="294"/>
      <c r="I18" s="100"/>
      <c r="J18" s="293"/>
      <c r="K18" s="81">
        <f t="shared" si="12"/>
        <v>0</v>
      </c>
      <c r="L18" s="61"/>
      <c r="M18" s="86">
        <f t="shared" si="4"/>
        <v>0</v>
      </c>
      <c r="N18" s="63"/>
      <c r="O18" s="122"/>
      <c r="P18" s="38"/>
      <c r="Q18" s="38"/>
      <c r="R18" s="38"/>
      <c r="S18" s="38"/>
      <c r="T18" s="38"/>
      <c r="U18" s="134" t="e">
        <f t="shared" si="5"/>
        <v>#NUM!</v>
      </c>
      <c r="V18" s="24">
        <v>46082</v>
      </c>
      <c r="W18" s="23">
        <f t="shared" si="6"/>
        <v>31</v>
      </c>
      <c r="X18" s="135">
        <f t="shared" si="7"/>
        <v>-46050</v>
      </c>
      <c r="Y18" s="135">
        <f t="shared" si="2"/>
        <v>0</v>
      </c>
      <c r="Z18" s="136">
        <f>IF(G18="",1,IF(C18="(２)ソフトウェア利用関連費",VLOOKUP(H18,減価償却!$B$5:$R$16,MATCH(シート①!Y18,減価償却!$T$4:$T$19,-1)+1,1),VLOOKUP(H18,減価償却!$B$20:$R$31,MATCH(シート①!Y18,減価償却!$T$4:$T$19,-1)+1,1)))</f>
        <v>1</v>
      </c>
      <c r="AA18" s="137">
        <f t="shared" si="8"/>
        <v>0</v>
      </c>
      <c r="AB18" s="136">
        <f>IF(OR(I18&lt;20000,YEARFRAC(T18,R18+1,1)&lt;0.25,H18=1),0,IF(C18="(２)ソフトウェア利用関連費",VLOOKUP(H18,減価償却!$B$5:$R$16,MATCH(シート①!AA18,減価償却!$T$4:$T$19,-1)+1,1),VLOOKUP(H18,減価償却!$B$20:$R$31,MATCH(シート①!AA18,減価償却!$T$4:$T$19,-1)+1,1)))</f>
        <v>0</v>
      </c>
      <c r="AC18" s="83">
        <f t="shared" si="9"/>
        <v>0</v>
      </c>
      <c r="AD18" s="83" t="str">
        <f t="shared" si="3"/>
        <v/>
      </c>
      <c r="AE18" s="83" t="str">
        <f t="shared" si="3"/>
        <v/>
      </c>
      <c r="AF18" s="83" t="str">
        <f t="shared" si="3"/>
        <v/>
      </c>
      <c r="AG18" s="83">
        <f t="shared" si="10"/>
        <v>0</v>
      </c>
      <c r="AH18" s="83" t="str">
        <f t="shared" si="11"/>
        <v/>
      </c>
      <c r="AI18" s="83" t="str">
        <f t="shared" si="11"/>
        <v/>
      </c>
      <c r="AJ18" s="83" t="str">
        <f t="shared" si="11"/>
        <v/>
      </c>
    </row>
    <row r="19" spans="1:36" ht="18" customHeight="1">
      <c r="A19" s="124">
        <v>6</v>
      </c>
      <c r="B19" s="123"/>
      <c r="C19" s="98" t="str">
        <f t="shared" si="0"/>
        <v/>
      </c>
      <c r="D19" s="122"/>
      <c r="E19" s="8" t="str">
        <f t="shared" si="1"/>
        <v>正しい登録Noを入力してください。</v>
      </c>
      <c r="F19" s="123"/>
      <c r="G19" s="311"/>
      <c r="H19" s="294"/>
      <c r="I19" s="100"/>
      <c r="J19" s="293"/>
      <c r="K19" s="81">
        <f t="shared" si="12"/>
        <v>0</v>
      </c>
      <c r="L19" s="61"/>
      <c r="M19" s="86">
        <f t="shared" si="4"/>
        <v>0</v>
      </c>
      <c r="N19" s="63"/>
      <c r="O19" s="122"/>
      <c r="P19" s="38"/>
      <c r="Q19" s="38"/>
      <c r="R19" s="38"/>
      <c r="S19" s="38"/>
      <c r="T19" s="38"/>
      <c r="U19" s="134" t="e">
        <f t="shared" si="5"/>
        <v>#NUM!</v>
      </c>
      <c r="V19" s="24">
        <v>46082</v>
      </c>
      <c r="W19" s="23">
        <f t="shared" si="6"/>
        <v>31</v>
      </c>
      <c r="X19" s="135">
        <f t="shared" si="7"/>
        <v>-46050</v>
      </c>
      <c r="Y19" s="135">
        <f t="shared" si="2"/>
        <v>0</v>
      </c>
      <c r="Z19" s="136">
        <f>IF(G19="",1,IF(C19="(２)ソフトウェア利用関連費",VLOOKUP(H19,減価償却!$B$5:$R$16,MATCH(シート①!Y19,減価償却!$T$4:$T$19,-1)+1,1),VLOOKUP(H19,減価償却!$B$20:$R$31,MATCH(シート①!Y19,減価償却!$T$4:$T$19,-1)+1,1)))</f>
        <v>1</v>
      </c>
      <c r="AA19" s="137">
        <f t="shared" si="8"/>
        <v>0</v>
      </c>
      <c r="AB19" s="136">
        <f>IF(OR(I19&lt;20000,YEARFRAC(T19,R19+1,1)&lt;0.25,H19=1),0,IF(C19="(２)ソフトウェア利用関連費",VLOOKUP(H19,減価償却!$B$5:$R$16,MATCH(シート①!AA19,減価償却!$T$4:$T$19,-1)+1,1),VLOOKUP(H19,減価償却!$B$20:$R$31,MATCH(シート①!AA19,減価償却!$T$4:$T$19,-1)+1,1)))</f>
        <v>0</v>
      </c>
      <c r="AC19" s="83">
        <f t="shared" si="9"/>
        <v>0</v>
      </c>
      <c r="AD19" s="83" t="str">
        <f t="shared" si="3"/>
        <v/>
      </c>
      <c r="AE19" s="83" t="str">
        <f t="shared" si="3"/>
        <v/>
      </c>
      <c r="AF19" s="83" t="str">
        <f t="shared" si="3"/>
        <v/>
      </c>
      <c r="AG19" s="83">
        <f t="shared" si="10"/>
        <v>0</v>
      </c>
      <c r="AH19" s="83" t="str">
        <f t="shared" si="11"/>
        <v/>
      </c>
      <c r="AI19" s="83" t="str">
        <f t="shared" si="11"/>
        <v/>
      </c>
      <c r="AJ19" s="83" t="str">
        <f t="shared" si="11"/>
        <v/>
      </c>
    </row>
    <row r="20" spans="1:36" ht="18" customHeight="1">
      <c r="A20" s="124">
        <v>7</v>
      </c>
      <c r="B20" s="123"/>
      <c r="C20" s="98" t="str">
        <f t="shared" si="0"/>
        <v/>
      </c>
      <c r="D20" s="122"/>
      <c r="E20" s="8" t="str">
        <f t="shared" si="1"/>
        <v>正しい登録Noを入力してください。</v>
      </c>
      <c r="F20" s="123"/>
      <c r="G20" s="311"/>
      <c r="H20" s="294"/>
      <c r="I20" s="100"/>
      <c r="J20" s="293"/>
      <c r="K20" s="81">
        <f t="shared" si="12"/>
        <v>0</v>
      </c>
      <c r="L20" s="61"/>
      <c r="M20" s="86">
        <f t="shared" si="4"/>
        <v>0</v>
      </c>
      <c r="N20" s="63"/>
      <c r="O20" s="122"/>
      <c r="P20" s="38"/>
      <c r="Q20" s="38"/>
      <c r="R20" s="38"/>
      <c r="S20" s="38"/>
      <c r="T20" s="38"/>
      <c r="U20" s="134" t="e">
        <f t="shared" si="5"/>
        <v>#NUM!</v>
      </c>
      <c r="V20" s="24">
        <v>46082</v>
      </c>
      <c r="W20" s="23">
        <f t="shared" si="6"/>
        <v>31</v>
      </c>
      <c r="X20" s="135">
        <f t="shared" si="7"/>
        <v>-46050</v>
      </c>
      <c r="Y20" s="135">
        <f t="shared" si="2"/>
        <v>0</v>
      </c>
      <c r="Z20" s="136">
        <f>IF(G20="",1,IF(C20="(２)ソフトウェア利用関連費",VLOOKUP(H20,減価償却!$B$5:$R$16,MATCH(シート①!Y20,減価償却!$T$4:$T$19,-1)+1,1),VLOOKUP(H20,減価償却!$B$20:$R$31,MATCH(シート①!Y20,減価償却!$T$4:$T$19,-1)+1,1)))</f>
        <v>1</v>
      </c>
      <c r="AA20" s="137">
        <f t="shared" si="8"/>
        <v>0</v>
      </c>
      <c r="AB20" s="136">
        <f>IF(OR(I20&lt;20000,YEARFRAC(T20,R20+1,1)&lt;0.25,H20=1),0,IF(C20="(２)ソフトウェア利用関連費",VLOOKUP(H20,減価償却!$B$5:$R$16,MATCH(シート①!AA20,減価償却!$T$4:$T$19,-1)+1,1),VLOOKUP(H20,減価償却!$B$20:$R$31,MATCH(シート①!AA20,減価償却!$T$4:$T$19,-1)+1,1)))</f>
        <v>0</v>
      </c>
      <c r="AC20" s="83">
        <f t="shared" si="9"/>
        <v>0</v>
      </c>
      <c r="AD20" s="83" t="str">
        <f t="shared" si="3"/>
        <v/>
      </c>
      <c r="AE20" s="83" t="str">
        <f t="shared" si="3"/>
        <v/>
      </c>
      <c r="AF20" s="83" t="str">
        <f t="shared" si="3"/>
        <v/>
      </c>
      <c r="AG20" s="83">
        <f t="shared" si="10"/>
        <v>0</v>
      </c>
      <c r="AH20" s="83" t="str">
        <f t="shared" si="11"/>
        <v/>
      </c>
      <c r="AI20" s="83" t="str">
        <f t="shared" si="11"/>
        <v/>
      </c>
      <c r="AJ20" s="83" t="str">
        <f t="shared" si="11"/>
        <v/>
      </c>
    </row>
    <row r="21" spans="1:36" ht="18" customHeight="1">
      <c r="A21" s="124">
        <v>8</v>
      </c>
      <c r="B21" s="123"/>
      <c r="C21" s="98" t="str">
        <f t="shared" si="0"/>
        <v/>
      </c>
      <c r="D21" s="122"/>
      <c r="E21" s="8" t="str">
        <f t="shared" si="1"/>
        <v>正しい登録Noを入力してください。</v>
      </c>
      <c r="F21" s="123"/>
      <c r="G21" s="311"/>
      <c r="H21" s="294"/>
      <c r="I21" s="100"/>
      <c r="J21" s="293"/>
      <c r="K21" s="81">
        <f t="shared" si="12"/>
        <v>0</v>
      </c>
      <c r="L21" s="61"/>
      <c r="M21" s="86">
        <f t="shared" si="4"/>
        <v>0</v>
      </c>
      <c r="N21" s="63"/>
      <c r="O21" s="122"/>
      <c r="P21" s="38"/>
      <c r="Q21" s="38"/>
      <c r="R21" s="38"/>
      <c r="S21" s="38"/>
      <c r="T21" s="38"/>
      <c r="U21" s="134" t="e">
        <f t="shared" si="5"/>
        <v>#NUM!</v>
      </c>
      <c r="V21" s="24">
        <v>46082</v>
      </c>
      <c r="W21" s="23">
        <f t="shared" si="6"/>
        <v>31</v>
      </c>
      <c r="X21" s="135">
        <f t="shared" si="7"/>
        <v>-46050</v>
      </c>
      <c r="Y21" s="135">
        <f t="shared" si="2"/>
        <v>0</v>
      </c>
      <c r="Z21" s="136">
        <f>IF(G21="",1,IF(C21="(２)ソフトウェア利用関連費",VLOOKUP(H21,減価償却!$B$5:$R$16,MATCH(シート①!Y21,減価償却!$T$4:$T$19,-1)+1,1),VLOOKUP(H21,減価償却!$B$20:$R$31,MATCH(シート①!Y21,減価償却!$T$4:$T$19,-1)+1,1)))</f>
        <v>1</v>
      </c>
      <c r="AA21" s="137">
        <f t="shared" si="8"/>
        <v>0</v>
      </c>
      <c r="AB21" s="136">
        <f>IF(OR(I21&lt;20000,YEARFRAC(T21,R21+1,1)&lt;0.25,H21=1),0,IF(C21="(２)ソフトウェア利用関連費",VLOOKUP(H21,減価償却!$B$5:$R$16,MATCH(シート①!AA21,減価償却!$T$4:$T$19,-1)+1,1),VLOOKUP(H21,減価償却!$B$20:$R$31,MATCH(シート①!AA21,減価償却!$T$4:$T$19,-1)+1,1)))</f>
        <v>0</v>
      </c>
      <c r="AC21" s="83">
        <f t="shared" si="9"/>
        <v>0</v>
      </c>
      <c r="AD21" s="83" t="str">
        <f t="shared" si="3"/>
        <v/>
      </c>
      <c r="AE21" s="83" t="str">
        <f t="shared" si="3"/>
        <v/>
      </c>
      <c r="AF21" s="83" t="str">
        <f t="shared" si="3"/>
        <v/>
      </c>
      <c r="AG21" s="83">
        <f t="shared" si="10"/>
        <v>0</v>
      </c>
      <c r="AH21" s="83" t="str">
        <f t="shared" si="11"/>
        <v/>
      </c>
      <c r="AI21" s="83" t="str">
        <f t="shared" si="11"/>
        <v/>
      </c>
      <c r="AJ21" s="83" t="str">
        <f t="shared" si="11"/>
        <v/>
      </c>
    </row>
    <row r="22" spans="1:36" ht="18" customHeight="1">
      <c r="A22" s="124">
        <v>9</v>
      </c>
      <c r="B22" s="123"/>
      <c r="C22" s="98" t="str">
        <f t="shared" si="0"/>
        <v/>
      </c>
      <c r="D22" s="122"/>
      <c r="E22" s="8" t="str">
        <f t="shared" si="1"/>
        <v>正しい登録Noを入力してください。</v>
      </c>
      <c r="F22" s="123"/>
      <c r="G22" s="311"/>
      <c r="H22" s="294"/>
      <c r="I22" s="100"/>
      <c r="J22" s="293"/>
      <c r="K22" s="81">
        <f t="shared" si="12"/>
        <v>0</v>
      </c>
      <c r="L22" s="61"/>
      <c r="M22" s="86">
        <f t="shared" si="4"/>
        <v>0</v>
      </c>
      <c r="N22" s="63"/>
      <c r="O22" s="122"/>
      <c r="P22" s="38"/>
      <c r="Q22" s="38"/>
      <c r="R22" s="38"/>
      <c r="S22" s="38"/>
      <c r="T22" s="38"/>
      <c r="U22" s="134" t="e">
        <f t="shared" si="5"/>
        <v>#NUM!</v>
      </c>
      <c r="V22" s="24">
        <v>46082</v>
      </c>
      <c r="W22" s="23">
        <f t="shared" si="6"/>
        <v>31</v>
      </c>
      <c r="X22" s="135">
        <f t="shared" si="7"/>
        <v>-46050</v>
      </c>
      <c r="Y22" s="135">
        <f t="shared" si="2"/>
        <v>0</v>
      </c>
      <c r="Z22" s="136">
        <f>IF(G22="",1,IF(C22="(２)ソフトウェア利用関連費",VLOOKUP(H22,減価償却!$B$5:$R$16,MATCH(シート①!Y22,減価償却!$T$4:$T$19,-1)+1,1),VLOOKUP(H22,減価償却!$B$20:$R$31,MATCH(シート①!Y22,減価償却!$T$4:$T$19,-1)+1,1)))</f>
        <v>1</v>
      </c>
      <c r="AA22" s="137">
        <f t="shared" si="8"/>
        <v>0</v>
      </c>
      <c r="AB22" s="136">
        <f>IF(OR(I22&lt;20000,YEARFRAC(T22,R22+1,1)&lt;0.25,H22=1),0,IF(C22="(２)ソフトウェア利用関連費",VLOOKUP(H22,減価償却!$B$5:$R$16,MATCH(シート①!AA22,減価償却!$T$4:$T$19,-1)+1,1),VLOOKUP(H22,減価償却!$B$20:$R$31,MATCH(シート①!AA22,減価償却!$T$4:$T$19,-1)+1,1)))</f>
        <v>0</v>
      </c>
      <c r="AC22" s="83">
        <f t="shared" si="9"/>
        <v>0</v>
      </c>
      <c r="AD22" s="83" t="str">
        <f t="shared" si="3"/>
        <v/>
      </c>
      <c r="AE22" s="83" t="str">
        <f t="shared" si="3"/>
        <v/>
      </c>
      <c r="AF22" s="83" t="str">
        <f t="shared" si="3"/>
        <v/>
      </c>
      <c r="AG22" s="83">
        <f t="shared" si="10"/>
        <v>0</v>
      </c>
      <c r="AH22" s="83" t="str">
        <f t="shared" si="11"/>
        <v/>
      </c>
      <c r="AI22" s="83" t="str">
        <f t="shared" si="11"/>
        <v/>
      </c>
      <c r="AJ22" s="83" t="str">
        <f t="shared" si="11"/>
        <v/>
      </c>
    </row>
    <row r="23" spans="1:36" ht="18" customHeight="1">
      <c r="A23" s="124">
        <v>10</v>
      </c>
      <c r="B23" s="123"/>
      <c r="C23" s="98" t="str">
        <f t="shared" si="0"/>
        <v/>
      </c>
      <c r="D23" s="122"/>
      <c r="E23" s="8" t="str">
        <f t="shared" si="1"/>
        <v>正しい登録Noを入力してください。</v>
      </c>
      <c r="F23" s="123"/>
      <c r="G23" s="311"/>
      <c r="H23" s="294"/>
      <c r="I23" s="100"/>
      <c r="J23" s="293"/>
      <c r="K23" s="81">
        <f t="shared" si="12"/>
        <v>0</v>
      </c>
      <c r="L23" s="61"/>
      <c r="M23" s="86">
        <f t="shared" si="4"/>
        <v>0</v>
      </c>
      <c r="N23" s="63"/>
      <c r="O23" s="122"/>
      <c r="P23" s="38"/>
      <c r="Q23" s="38"/>
      <c r="R23" s="38"/>
      <c r="S23" s="38"/>
      <c r="T23" s="38"/>
      <c r="U23" s="134" t="e">
        <f t="shared" si="5"/>
        <v>#NUM!</v>
      </c>
      <c r="V23" s="24">
        <v>46082</v>
      </c>
      <c r="W23" s="23">
        <f t="shared" si="6"/>
        <v>31</v>
      </c>
      <c r="X23" s="135">
        <f t="shared" si="7"/>
        <v>-46050</v>
      </c>
      <c r="Y23" s="135">
        <f t="shared" si="2"/>
        <v>0</v>
      </c>
      <c r="Z23" s="136">
        <f>IF(G23="",1,IF(C23="(２)ソフトウェア利用関連費",VLOOKUP(H23,減価償却!$B$5:$R$16,MATCH(シート①!Y23,減価償却!$T$4:$T$19,-1)+1,1),VLOOKUP(H23,減価償却!$B$20:$R$31,MATCH(シート①!Y23,減価償却!$T$4:$T$19,-1)+1,1)))</f>
        <v>1</v>
      </c>
      <c r="AA23" s="137">
        <f t="shared" si="8"/>
        <v>0</v>
      </c>
      <c r="AB23" s="136">
        <f>IF(OR(I23&lt;20000,YEARFRAC(T23,R23+1,1)&lt;0.25,H23=1),0,IF(C23="(２)ソフトウェア利用関連費",VLOOKUP(H23,減価償却!$B$5:$R$16,MATCH(シート①!AA23,減価償却!$T$4:$T$19,-1)+1,1),VLOOKUP(H23,減価償却!$B$20:$R$31,MATCH(シート①!AA23,減価償却!$T$4:$T$19,-1)+1,1)))</f>
        <v>0</v>
      </c>
      <c r="AC23" s="83">
        <f t="shared" si="9"/>
        <v>0</v>
      </c>
      <c r="AD23" s="83" t="str">
        <f t="shared" si="3"/>
        <v/>
      </c>
      <c r="AE23" s="83" t="str">
        <f t="shared" si="3"/>
        <v/>
      </c>
      <c r="AF23" s="83" t="str">
        <f t="shared" si="3"/>
        <v/>
      </c>
      <c r="AG23" s="83">
        <f t="shared" si="10"/>
        <v>0</v>
      </c>
      <c r="AH23" s="83" t="str">
        <f t="shared" si="11"/>
        <v/>
      </c>
      <c r="AI23" s="83" t="str">
        <f t="shared" si="11"/>
        <v/>
      </c>
      <c r="AJ23" s="83" t="str">
        <f t="shared" si="11"/>
        <v/>
      </c>
    </row>
    <row r="24" spans="1:36" ht="18" customHeight="1">
      <c r="A24" s="124">
        <v>11</v>
      </c>
      <c r="B24" s="123"/>
      <c r="C24" s="98" t="str">
        <f t="shared" si="0"/>
        <v/>
      </c>
      <c r="D24" s="122"/>
      <c r="E24" s="8" t="str">
        <f t="shared" si="1"/>
        <v>正しい登録Noを入力してください。</v>
      </c>
      <c r="F24" s="123"/>
      <c r="G24" s="311"/>
      <c r="H24" s="294"/>
      <c r="I24" s="100"/>
      <c r="J24" s="293"/>
      <c r="K24" s="81">
        <f t="shared" si="12"/>
        <v>0</v>
      </c>
      <c r="L24" s="61"/>
      <c r="M24" s="86">
        <f t="shared" si="4"/>
        <v>0</v>
      </c>
      <c r="N24" s="63"/>
      <c r="O24" s="122"/>
      <c r="P24" s="38"/>
      <c r="Q24" s="38"/>
      <c r="R24" s="38"/>
      <c r="S24" s="38"/>
      <c r="T24" s="38"/>
      <c r="U24" s="134" t="e">
        <f t="shared" si="5"/>
        <v>#NUM!</v>
      </c>
      <c r="V24" s="24">
        <v>46082</v>
      </c>
      <c r="W24" s="23">
        <f t="shared" si="6"/>
        <v>31</v>
      </c>
      <c r="X24" s="135">
        <f t="shared" si="7"/>
        <v>-46050</v>
      </c>
      <c r="Y24" s="135">
        <f t="shared" si="2"/>
        <v>0</v>
      </c>
      <c r="Z24" s="136">
        <f>IF(G24="",1,IF(C24="(２)ソフトウェア利用関連費",VLOOKUP(H24,減価償却!$B$5:$R$16,MATCH(シート①!Y24,減価償却!$T$4:$T$19,-1)+1,1),VLOOKUP(H24,減価償却!$B$20:$R$31,MATCH(シート①!Y24,減価償却!$T$4:$T$19,-1)+1,1)))</f>
        <v>1</v>
      </c>
      <c r="AA24" s="137">
        <f t="shared" si="8"/>
        <v>0</v>
      </c>
      <c r="AB24" s="136">
        <f>IF(OR(I24&lt;20000,YEARFRAC(T24,R24+1,1)&lt;0.25,H24=1),0,IF(C24="(２)ソフトウェア利用関連費",VLOOKUP(H24,減価償却!$B$5:$R$16,MATCH(シート①!AA24,減価償却!$T$4:$T$19,-1)+1,1),VLOOKUP(H24,減価償却!$B$20:$R$31,MATCH(シート①!AA24,減価償却!$T$4:$T$19,-1)+1,1)))</f>
        <v>0</v>
      </c>
      <c r="AC24" s="83">
        <f t="shared" si="9"/>
        <v>0</v>
      </c>
      <c r="AD24" s="83" t="str">
        <f t="shared" si="3"/>
        <v/>
      </c>
      <c r="AE24" s="83" t="str">
        <f t="shared" si="3"/>
        <v/>
      </c>
      <c r="AF24" s="83" t="str">
        <f t="shared" si="3"/>
        <v/>
      </c>
      <c r="AG24" s="83">
        <f t="shared" si="10"/>
        <v>0</v>
      </c>
      <c r="AH24" s="83" t="str">
        <f t="shared" si="11"/>
        <v/>
      </c>
      <c r="AI24" s="83" t="str">
        <f t="shared" si="11"/>
        <v/>
      </c>
      <c r="AJ24" s="83" t="str">
        <f t="shared" si="11"/>
        <v/>
      </c>
    </row>
    <row r="25" spans="1:36" ht="18" customHeight="1">
      <c r="A25" s="124">
        <v>12</v>
      </c>
      <c r="B25" s="123"/>
      <c r="C25" s="98" t="str">
        <f t="shared" si="0"/>
        <v/>
      </c>
      <c r="D25" s="122"/>
      <c r="E25" s="8" t="str">
        <f t="shared" si="1"/>
        <v>正しい登録Noを入力してください。</v>
      </c>
      <c r="F25" s="123"/>
      <c r="G25" s="311"/>
      <c r="H25" s="294"/>
      <c r="I25" s="100"/>
      <c r="J25" s="293"/>
      <c r="K25" s="81">
        <f t="shared" si="12"/>
        <v>0</v>
      </c>
      <c r="L25" s="61"/>
      <c r="M25" s="86">
        <f t="shared" si="4"/>
        <v>0</v>
      </c>
      <c r="N25" s="63"/>
      <c r="O25" s="122"/>
      <c r="P25" s="38"/>
      <c r="Q25" s="38"/>
      <c r="R25" s="38"/>
      <c r="S25" s="38"/>
      <c r="T25" s="38"/>
      <c r="U25" s="134" t="e">
        <f t="shared" si="5"/>
        <v>#NUM!</v>
      </c>
      <c r="V25" s="24">
        <v>46082</v>
      </c>
      <c r="W25" s="23">
        <f t="shared" si="6"/>
        <v>31</v>
      </c>
      <c r="X25" s="135">
        <f t="shared" si="7"/>
        <v>-46050</v>
      </c>
      <c r="Y25" s="135">
        <f t="shared" si="2"/>
        <v>0</v>
      </c>
      <c r="Z25" s="136">
        <f>IF(G25="",1,IF(C25="(２)ソフトウェア利用関連費",VLOOKUP(H25,減価償却!$B$5:$R$16,MATCH(シート①!Y25,減価償却!$T$4:$T$19,-1)+1,1),VLOOKUP(H25,減価償却!$B$20:$R$31,MATCH(シート①!Y25,減価償却!$T$4:$T$19,-1)+1,1)))</f>
        <v>1</v>
      </c>
      <c r="AA25" s="137">
        <f t="shared" si="8"/>
        <v>0</v>
      </c>
      <c r="AB25" s="136">
        <f>IF(OR(I25&lt;20000,YEARFRAC(T25,R25+1,1)&lt;0.25,H25=1),0,IF(C25="(２)ソフトウェア利用関連費",VLOOKUP(H25,減価償却!$B$5:$R$16,MATCH(シート①!AA25,減価償却!$T$4:$T$19,-1)+1,1),VLOOKUP(H25,減価償却!$B$20:$R$31,MATCH(シート①!AA25,減価償却!$T$4:$T$19,-1)+1,1)))</f>
        <v>0</v>
      </c>
      <c r="AC25" s="83">
        <f t="shared" si="9"/>
        <v>0</v>
      </c>
      <c r="AD25" s="83" t="str">
        <f t="shared" si="3"/>
        <v/>
      </c>
      <c r="AE25" s="83" t="str">
        <f t="shared" si="3"/>
        <v/>
      </c>
      <c r="AF25" s="83" t="str">
        <f t="shared" si="3"/>
        <v/>
      </c>
      <c r="AG25" s="83">
        <f t="shared" si="10"/>
        <v>0</v>
      </c>
      <c r="AH25" s="83" t="str">
        <f t="shared" si="11"/>
        <v/>
      </c>
      <c r="AI25" s="83" t="str">
        <f t="shared" si="11"/>
        <v/>
      </c>
      <c r="AJ25" s="83" t="str">
        <f t="shared" si="11"/>
        <v/>
      </c>
    </row>
    <row r="26" spans="1:36" ht="18" customHeight="1">
      <c r="A26" s="124">
        <v>13</v>
      </c>
      <c r="B26" s="123"/>
      <c r="C26" s="98" t="str">
        <f t="shared" si="0"/>
        <v/>
      </c>
      <c r="D26" s="122"/>
      <c r="E26" s="8" t="str">
        <f t="shared" si="1"/>
        <v>正しい登録Noを入力してください。</v>
      </c>
      <c r="F26" s="123"/>
      <c r="G26" s="311"/>
      <c r="H26" s="294"/>
      <c r="I26" s="100"/>
      <c r="J26" s="293"/>
      <c r="K26" s="81">
        <f t="shared" si="12"/>
        <v>0</v>
      </c>
      <c r="L26" s="61"/>
      <c r="M26" s="86">
        <f t="shared" si="4"/>
        <v>0</v>
      </c>
      <c r="N26" s="63"/>
      <c r="O26" s="122"/>
      <c r="P26" s="38"/>
      <c r="Q26" s="38"/>
      <c r="R26" s="38"/>
      <c r="S26" s="38"/>
      <c r="T26" s="38"/>
      <c r="U26" s="134" t="e">
        <f t="shared" si="5"/>
        <v>#NUM!</v>
      </c>
      <c r="V26" s="24">
        <v>46082</v>
      </c>
      <c r="W26" s="23">
        <f t="shared" si="6"/>
        <v>31</v>
      </c>
      <c r="X26" s="135">
        <f t="shared" si="7"/>
        <v>-46050</v>
      </c>
      <c r="Y26" s="135">
        <f t="shared" si="2"/>
        <v>0</v>
      </c>
      <c r="Z26" s="136">
        <f>IF(G26="",1,IF(C26="(２)ソフトウェア利用関連費",VLOOKUP(H26,減価償却!$B$5:$R$16,MATCH(シート①!Y26,減価償却!$T$4:$T$19,-1)+1,1),VLOOKUP(H26,減価償却!$B$20:$R$31,MATCH(シート①!Y26,減価償却!$T$4:$T$19,-1)+1,1)))</f>
        <v>1</v>
      </c>
      <c r="AA26" s="137">
        <f t="shared" si="8"/>
        <v>0</v>
      </c>
      <c r="AB26" s="136">
        <f>IF(OR(I26&lt;20000,YEARFRAC(T26,R26+1,1)&lt;0.25,H26=1),0,IF(C26="(２)ソフトウェア利用関連費",VLOOKUP(H26,減価償却!$B$5:$R$16,MATCH(シート①!AA26,減価償却!$T$4:$T$19,-1)+1,1),VLOOKUP(H26,減価償却!$B$20:$R$31,MATCH(シート①!AA26,減価償却!$T$4:$T$19,-1)+1,1)))</f>
        <v>0</v>
      </c>
      <c r="AC26" s="83">
        <f t="shared" si="9"/>
        <v>0</v>
      </c>
      <c r="AD26" s="83" t="str">
        <f t="shared" si="3"/>
        <v/>
      </c>
      <c r="AE26" s="83" t="str">
        <f t="shared" si="3"/>
        <v/>
      </c>
      <c r="AF26" s="83" t="str">
        <f t="shared" si="3"/>
        <v/>
      </c>
      <c r="AG26" s="83">
        <f t="shared" si="10"/>
        <v>0</v>
      </c>
      <c r="AH26" s="83" t="str">
        <f t="shared" si="11"/>
        <v/>
      </c>
      <c r="AI26" s="83" t="str">
        <f t="shared" si="11"/>
        <v/>
      </c>
      <c r="AJ26" s="83" t="str">
        <f t="shared" si="11"/>
        <v/>
      </c>
    </row>
    <row r="27" spans="1:36" ht="18" customHeight="1">
      <c r="A27" s="124">
        <v>14</v>
      </c>
      <c r="B27" s="123"/>
      <c r="C27" s="98" t="str">
        <f t="shared" si="0"/>
        <v/>
      </c>
      <c r="D27" s="122"/>
      <c r="E27" s="8" t="str">
        <f t="shared" si="1"/>
        <v>正しい登録Noを入力してください。</v>
      </c>
      <c r="F27" s="123"/>
      <c r="G27" s="311"/>
      <c r="H27" s="294"/>
      <c r="I27" s="100"/>
      <c r="J27" s="293"/>
      <c r="K27" s="81">
        <f t="shared" si="12"/>
        <v>0</v>
      </c>
      <c r="L27" s="61"/>
      <c r="M27" s="86">
        <f t="shared" si="4"/>
        <v>0</v>
      </c>
      <c r="N27" s="63"/>
      <c r="O27" s="122"/>
      <c r="P27" s="38"/>
      <c r="Q27" s="38"/>
      <c r="R27" s="38"/>
      <c r="S27" s="38"/>
      <c r="T27" s="38"/>
      <c r="U27" s="134" t="e">
        <f t="shared" si="5"/>
        <v>#NUM!</v>
      </c>
      <c r="V27" s="24">
        <v>46082</v>
      </c>
      <c r="W27" s="23">
        <f t="shared" si="6"/>
        <v>31</v>
      </c>
      <c r="X27" s="135">
        <f t="shared" si="7"/>
        <v>-46050</v>
      </c>
      <c r="Y27" s="135">
        <f t="shared" si="2"/>
        <v>0</v>
      </c>
      <c r="Z27" s="136">
        <f>IF(G27="",1,IF(C27="(２)ソフトウェア利用関連費",VLOOKUP(H27,減価償却!$B$5:$R$16,MATCH(シート①!Y27,減価償却!$T$4:$T$19,-1)+1,1),VLOOKUP(H27,減価償却!$B$20:$R$31,MATCH(シート①!Y27,減価償却!$T$4:$T$19,-1)+1,1)))</f>
        <v>1</v>
      </c>
      <c r="AA27" s="137">
        <f t="shared" si="8"/>
        <v>0</v>
      </c>
      <c r="AB27" s="136">
        <f>IF(OR(I27&lt;20000,YEARFRAC(T27,R27+1,1)&lt;0.25,H27=1),0,IF(C27="(２)ソフトウェア利用関連費",VLOOKUP(H27,減価償却!$B$5:$R$16,MATCH(シート①!AA27,減価償却!$T$4:$T$19,-1)+1,1),VLOOKUP(H27,減価償却!$B$20:$R$31,MATCH(シート①!AA27,減価償却!$T$4:$T$19,-1)+1,1)))</f>
        <v>0</v>
      </c>
      <c r="AC27" s="83">
        <f t="shared" si="9"/>
        <v>0</v>
      </c>
      <c r="AD27" s="83" t="str">
        <f t="shared" si="3"/>
        <v/>
      </c>
      <c r="AE27" s="83" t="str">
        <f t="shared" si="3"/>
        <v/>
      </c>
      <c r="AF27" s="83" t="str">
        <f t="shared" si="3"/>
        <v/>
      </c>
      <c r="AG27" s="83">
        <f t="shared" si="10"/>
        <v>0</v>
      </c>
      <c r="AH27" s="83" t="str">
        <f t="shared" si="11"/>
        <v/>
      </c>
      <c r="AI27" s="83" t="str">
        <f t="shared" si="11"/>
        <v/>
      </c>
      <c r="AJ27" s="83" t="str">
        <f t="shared" si="11"/>
        <v/>
      </c>
    </row>
    <row r="28" spans="1:36" ht="18" customHeight="1">
      <c r="A28" s="124">
        <v>15</v>
      </c>
      <c r="B28" s="123"/>
      <c r="C28" s="98" t="str">
        <f t="shared" si="0"/>
        <v/>
      </c>
      <c r="D28" s="122"/>
      <c r="E28" s="8" t="str">
        <f t="shared" si="1"/>
        <v>正しい登録Noを入力してください。</v>
      </c>
      <c r="F28" s="123"/>
      <c r="G28" s="311"/>
      <c r="H28" s="294"/>
      <c r="I28" s="100"/>
      <c r="J28" s="293"/>
      <c r="K28" s="81">
        <f t="shared" si="12"/>
        <v>0</v>
      </c>
      <c r="L28" s="61"/>
      <c r="M28" s="86">
        <f t="shared" si="4"/>
        <v>0</v>
      </c>
      <c r="N28" s="63"/>
      <c r="O28" s="122"/>
      <c r="P28" s="38"/>
      <c r="Q28" s="38"/>
      <c r="R28" s="38"/>
      <c r="S28" s="38"/>
      <c r="T28" s="38"/>
      <c r="U28" s="134" t="e">
        <f t="shared" si="5"/>
        <v>#NUM!</v>
      </c>
      <c r="V28" s="24">
        <v>46082</v>
      </c>
      <c r="W28" s="23">
        <f t="shared" si="6"/>
        <v>31</v>
      </c>
      <c r="X28" s="135">
        <f t="shared" si="7"/>
        <v>-46050</v>
      </c>
      <c r="Y28" s="135">
        <f t="shared" si="2"/>
        <v>0</v>
      </c>
      <c r="Z28" s="136">
        <f>IF(G28="",1,IF(C28="(２)ソフトウェア利用関連費",VLOOKUP(H28,減価償却!$B$5:$R$16,MATCH(シート①!Y28,減価償却!$T$4:$T$19,-1)+1,1),VLOOKUP(H28,減価償却!$B$20:$R$31,MATCH(シート①!Y28,減価償却!$T$4:$T$19,-1)+1,1)))</f>
        <v>1</v>
      </c>
      <c r="AA28" s="137">
        <f t="shared" si="8"/>
        <v>0</v>
      </c>
      <c r="AB28" s="136">
        <f>IF(OR(I28&lt;20000,YEARFRAC(T28,R28+1,1)&lt;0.25,H28=1),0,IF(C28="(２)ソフトウェア利用関連費",VLOOKUP(H28,減価償却!$B$5:$R$16,MATCH(シート①!AA28,減価償却!$T$4:$T$19,-1)+1,1),VLOOKUP(H28,減価償却!$B$20:$R$31,MATCH(シート①!AA28,減価償却!$T$4:$T$19,-1)+1,1)))</f>
        <v>0</v>
      </c>
      <c r="AC28" s="83">
        <f t="shared" si="9"/>
        <v>0</v>
      </c>
      <c r="AD28" s="83" t="str">
        <f t="shared" si="3"/>
        <v/>
      </c>
      <c r="AE28" s="83" t="str">
        <f t="shared" si="3"/>
        <v/>
      </c>
      <c r="AF28" s="83" t="str">
        <f t="shared" si="3"/>
        <v/>
      </c>
      <c r="AG28" s="83">
        <f t="shared" si="10"/>
        <v>0</v>
      </c>
      <c r="AH28" s="83" t="str">
        <f t="shared" si="11"/>
        <v/>
      </c>
      <c r="AI28" s="83" t="str">
        <f t="shared" si="11"/>
        <v/>
      </c>
      <c r="AJ28" s="83" t="str">
        <f t="shared" si="11"/>
        <v/>
      </c>
    </row>
    <row r="29" spans="1:36" ht="18" customHeight="1">
      <c r="A29" s="124">
        <v>16</v>
      </c>
      <c r="B29" s="123"/>
      <c r="C29" s="98" t="str">
        <f t="shared" si="0"/>
        <v/>
      </c>
      <c r="D29" s="122"/>
      <c r="E29" s="8" t="str">
        <f t="shared" si="1"/>
        <v>正しい登録Noを入力してください。</v>
      </c>
      <c r="F29" s="123"/>
      <c r="G29" s="311"/>
      <c r="H29" s="294"/>
      <c r="I29" s="100"/>
      <c r="J29" s="293"/>
      <c r="K29" s="81">
        <f t="shared" si="12"/>
        <v>0</v>
      </c>
      <c r="L29" s="61"/>
      <c r="M29" s="86">
        <f t="shared" si="4"/>
        <v>0</v>
      </c>
      <c r="N29" s="63"/>
      <c r="O29" s="122"/>
      <c r="P29" s="38"/>
      <c r="Q29" s="38"/>
      <c r="R29" s="38"/>
      <c r="S29" s="38"/>
      <c r="T29" s="38"/>
      <c r="U29" s="134" t="e">
        <f t="shared" si="5"/>
        <v>#NUM!</v>
      </c>
      <c r="V29" s="24">
        <v>46082</v>
      </c>
      <c r="W29" s="23">
        <f t="shared" si="6"/>
        <v>31</v>
      </c>
      <c r="X29" s="135">
        <f t="shared" si="7"/>
        <v>-46050</v>
      </c>
      <c r="Y29" s="135">
        <f t="shared" si="2"/>
        <v>0</v>
      </c>
      <c r="Z29" s="136">
        <f>IF(G29="",1,IF(C29="(２)ソフトウェア利用関連費",VLOOKUP(H29,減価償却!$B$5:$R$16,MATCH(シート①!Y29,減価償却!$T$4:$T$19,-1)+1,1),VLOOKUP(H29,減価償却!$B$20:$R$31,MATCH(シート①!Y29,減価償却!$T$4:$T$19,-1)+1,1)))</f>
        <v>1</v>
      </c>
      <c r="AA29" s="137">
        <f t="shared" si="8"/>
        <v>0</v>
      </c>
      <c r="AB29" s="136">
        <f>IF(OR(I29&lt;20000,YEARFRAC(T29,R29+1,1)&lt;0.25,H29=1),0,IF(C29="(２)ソフトウェア利用関連費",VLOOKUP(H29,減価償却!$B$5:$R$16,MATCH(シート①!AA29,減価償却!$T$4:$T$19,-1)+1,1),VLOOKUP(H29,減価償却!$B$20:$R$31,MATCH(シート①!AA29,減価償却!$T$4:$T$19,-1)+1,1)))</f>
        <v>0</v>
      </c>
      <c r="AC29" s="83">
        <f t="shared" si="9"/>
        <v>0</v>
      </c>
      <c r="AD29" s="83" t="str">
        <f t="shared" si="3"/>
        <v/>
      </c>
      <c r="AE29" s="83" t="str">
        <f t="shared" si="3"/>
        <v/>
      </c>
      <c r="AF29" s="83" t="str">
        <f t="shared" si="3"/>
        <v/>
      </c>
      <c r="AG29" s="83">
        <f t="shared" si="10"/>
        <v>0</v>
      </c>
      <c r="AH29" s="83" t="str">
        <f t="shared" si="11"/>
        <v/>
      </c>
      <c r="AI29" s="83" t="str">
        <f t="shared" si="11"/>
        <v/>
      </c>
      <c r="AJ29" s="83" t="str">
        <f t="shared" si="11"/>
        <v/>
      </c>
    </row>
    <row r="30" spans="1:36" ht="18" customHeight="1">
      <c r="A30" s="124">
        <v>17</v>
      </c>
      <c r="B30" s="123"/>
      <c r="C30" s="98" t="str">
        <f t="shared" si="0"/>
        <v/>
      </c>
      <c r="D30" s="122"/>
      <c r="E30" s="8" t="str">
        <f t="shared" si="1"/>
        <v>正しい登録Noを入力してください。</v>
      </c>
      <c r="F30" s="123"/>
      <c r="G30" s="311"/>
      <c r="H30" s="294"/>
      <c r="I30" s="100"/>
      <c r="J30" s="293"/>
      <c r="K30" s="81">
        <f t="shared" si="12"/>
        <v>0</v>
      </c>
      <c r="L30" s="61"/>
      <c r="M30" s="86">
        <f t="shared" si="4"/>
        <v>0</v>
      </c>
      <c r="N30" s="63"/>
      <c r="O30" s="122"/>
      <c r="P30" s="38"/>
      <c r="Q30" s="38"/>
      <c r="R30" s="38"/>
      <c r="S30" s="38"/>
      <c r="T30" s="38"/>
      <c r="U30" s="134" t="e">
        <f t="shared" si="5"/>
        <v>#NUM!</v>
      </c>
      <c r="V30" s="24">
        <v>46082</v>
      </c>
      <c r="W30" s="23">
        <f t="shared" si="6"/>
        <v>31</v>
      </c>
      <c r="X30" s="135">
        <f t="shared" si="7"/>
        <v>-46050</v>
      </c>
      <c r="Y30" s="135">
        <f t="shared" si="2"/>
        <v>0</v>
      </c>
      <c r="Z30" s="136">
        <f>IF(G30="",1,IF(C30="(２)ソフトウェア利用関連費",VLOOKUP(H30,減価償却!$B$5:$R$16,MATCH(シート①!Y30,減価償却!$T$4:$T$19,-1)+1,1),VLOOKUP(H30,減価償却!$B$20:$R$31,MATCH(シート①!Y30,減価償却!$T$4:$T$19,-1)+1,1)))</f>
        <v>1</v>
      </c>
      <c r="AA30" s="137">
        <f t="shared" si="8"/>
        <v>0</v>
      </c>
      <c r="AB30" s="136">
        <f>IF(OR(I30&lt;20000,YEARFRAC(T30,R30+1,1)&lt;0.25,H30=1),0,IF(C30="(２)ソフトウェア利用関連費",VLOOKUP(H30,減価償却!$B$5:$R$16,MATCH(シート①!AA30,減価償却!$T$4:$T$19,-1)+1,1),VLOOKUP(H30,減価償却!$B$20:$R$31,MATCH(シート①!AA30,減価償却!$T$4:$T$19,-1)+1,1)))</f>
        <v>0</v>
      </c>
      <c r="AC30" s="83">
        <f t="shared" si="9"/>
        <v>0</v>
      </c>
      <c r="AD30" s="83" t="str">
        <f t="shared" si="3"/>
        <v/>
      </c>
      <c r="AE30" s="83" t="str">
        <f t="shared" si="3"/>
        <v/>
      </c>
      <c r="AF30" s="83" t="str">
        <f t="shared" si="3"/>
        <v/>
      </c>
      <c r="AG30" s="83">
        <f t="shared" si="10"/>
        <v>0</v>
      </c>
      <c r="AH30" s="83" t="str">
        <f t="shared" si="11"/>
        <v/>
      </c>
      <c r="AI30" s="83" t="str">
        <f t="shared" si="11"/>
        <v/>
      </c>
      <c r="AJ30" s="83" t="str">
        <f t="shared" si="11"/>
        <v/>
      </c>
    </row>
    <row r="31" spans="1:36" ht="18" customHeight="1">
      <c r="A31" s="124">
        <v>18</v>
      </c>
      <c r="B31" s="123"/>
      <c r="C31" s="98" t="str">
        <f t="shared" si="0"/>
        <v/>
      </c>
      <c r="D31" s="122"/>
      <c r="E31" s="8" t="str">
        <f t="shared" si="1"/>
        <v>正しい登録Noを入力してください。</v>
      </c>
      <c r="F31" s="123"/>
      <c r="G31" s="311"/>
      <c r="H31" s="294"/>
      <c r="I31" s="100"/>
      <c r="J31" s="293"/>
      <c r="K31" s="81">
        <f t="shared" si="12"/>
        <v>0</v>
      </c>
      <c r="L31" s="61"/>
      <c r="M31" s="86">
        <f t="shared" si="4"/>
        <v>0</v>
      </c>
      <c r="N31" s="63"/>
      <c r="O31" s="122"/>
      <c r="P31" s="38"/>
      <c r="Q31" s="38"/>
      <c r="R31" s="38"/>
      <c r="S31" s="38"/>
      <c r="T31" s="38"/>
      <c r="U31" s="134" t="e">
        <f t="shared" si="5"/>
        <v>#NUM!</v>
      </c>
      <c r="V31" s="24">
        <v>46082</v>
      </c>
      <c r="W31" s="23">
        <f t="shared" si="6"/>
        <v>31</v>
      </c>
      <c r="X31" s="135">
        <f t="shared" si="7"/>
        <v>-46050</v>
      </c>
      <c r="Y31" s="135">
        <f t="shared" si="2"/>
        <v>0</v>
      </c>
      <c r="Z31" s="136">
        <f>IF(G31="",1,IF(C31="(２)ソフトウェア利用関連費",VLOOKUP(H31,減価償却!$B$5:$R$16,MATCH(シート①!Y31,減価償却!$T$4:$T$19,-1)+1,1),VLOOKUP(H31,減価償却!$B$20:$R$31,MATCH(シート①!Y31,減価償却!$T$4:$T$19,-1)+1,1)))</f>
        <v>1</v>
      </c>
      <c r="AA31" s="137">
        <f t="shared" si="8"/>
        <v>0</v>
      </c>
      <c r="AB31" s="136">
        <f>IF(OR(I31&lt;20000,YEARFRAC(T31,R31+1,1)&lt;0.25,H31=1),0,IF(C31="(２)ソフトウェア利用関連費",VLOOKUP(H31,減価償却!$B$5:$R$16,MATCH(シート①!AA31,減価償却!$T$4:$T$19,-1)+1,1),VLOOKUP(H31,減価償却!$B$20:$R$31,MATCH(シート①!AA31,減価償却!$T$4:$T$19,-1)+1,1)))</f>
        <v>0</v>
      </c>
      <c r="AC31" s="83">
        <f t="shared" si="9"/>
        <v>0</v>
      </c>
      <c r="AD31" s="83" t="str">
        <f t="shared" si="3"/>
        <v/>
      </c>
      <c r="AE31" s="83" t="str">
        <f t="shared" si="3"/>
        <v/>
      </c>
      <c r="AF31" s="83" t="str">
        <f t="shared" si="3"/>
        <v/>
      </c>
      <c r="AG31" s="83">
        <f t="shared" si="10"/>
        <v>0</v>
      </c>
      <c r="AH31" s="83" t="str">
        <f t="shared" si="11"/>
        <v/>
      </c>
      <c r="AI31" s="83" t="str">
        <f t="shared" si="11"/>
        <v/>
      </c>
      <c r="AJ31" s="83" t="str">
        <f t="shared" si="11"/>
        <v/>
      </c>
    </row>
    <row r="32" spans="1:36" ht="18" customHeight="1">
      <c r="A32" s="124">
        <v>19</v>
      </c>
      <c r="B32" s="123"/>
      <c r="C32" s="98" t="str">
        <f t="shared" si="0"/>
        <v/>
      </c>
      <c r="D32" s="122"/>
      <c r="E32" s="8" t="str">
        <f t="shared" si="1"/>
        <v>正しい登録Noを入力してください。</v>
      </c>
      <c r="F32" s="123"/>
      <c r="G32" s="311"/>
      <c r="H32" s="294"/>
      <c r="I32" s="100"/>
      <c r="J32" s="293"/>
      <c r="K32" s="81">
        <f t="shared" si="12"/>
        <v>0</v>
      </c>
      <c r="L32" s="61"/>
      <c r="M32" s="86">
        <f t="shared" si="4"/>
        <v>0</v>
      </c>
      <c r="N32" s="63"/>
      <c r="O32" s="122"/>
      <c r="P32" s="38"/>
      <c r="Q32" s="38"/>
      <c r="R32" s="38"/>
      <c r="S32" s="38"/>
      <c r="T32" s="38"/>
      <c r="U32" s="134" t="e">
        <f t="shared" si="5"/>
        <v>#NUM!</v>
      </c>
      <c r="V32" s="24">
        <v>46082</v>
      </c>
      <c r="W32" s="23">
        <f t="shared" si="6"/>
        <v>31</v>
      </c>
      <c r="X32" s="135">
        <f t="shared" si="7"/>
        <v>-46050</v>
      </c>
      <c r="Y32" s="135">
        <f t="shared" si="2"/>
        <v>0</v>
      </c>
      <c r="Z32" s="136">
        <f>IF(G32="",1,IF(C32="(２)ソフトウェア利用関連費",VLOOKUP(H32,減価償却!$B$5:$R$16,MATCH(シート①!Y32,減価償却!$T$4:$T$19,-1)+1,1),VLOOKUP(H32,減価償却!$B$20:$R$31,MATCH(シート①!Y32,減価償却!$T$4:$T$19,-1)+1,1)))</f>
        <v>1</v>
      </c>
      <c r="AA32" s="137">
        <f t="shared" si="8"/>
        <v>0</v>
      </c>
      <c r="AB32" s="136">
        <f>IF(OR(I32&lt;20000,YEARFRAC(T32,R32+1,1)&lt;0.25,H32=1),0,IF(C32="(２)ソフトウェア利用関連費",VLOOKUP(H32,減価償却!$B$5:$R$16,MATCH(シート①!AA32,減価償却!$T$4:$T$19,-1)+1,1),VLOOKUP(H32,減価償却!$B$20:$R$31,MATCH(シート①!AA32,減価償却!$T$4:$T$19,-1)+1,1)))</f>
        <v>0</v>
      </c>
      <c r="AC32" s="83">
        <f t="shared" si="9"/>
        <v>0</v>
      </c>
      <c r="AD32" s="83" t="str">
        <f t="shared" si="3"/>
        <v/>
      </c>
      <c r="AE32" s="83" t="str">
        <f t="shared" si="3"/>
        <v/>
      </c>
      <c r="AF32" s="83" t="str">
        <f t="shared" si="3"/>
        <v/>
      </c>
      <c r="AG32" s="83">
        <f t="shared" si="10"/>
        <v>0</v>
      </c>
      <c r="AH32" s="83" t="str">
        <f t="shared" si="11"/>
        <v/>
      </c>
      <c r="AI32" s="83" t="str">
        <f t="shared" si="11"/>
        <v/>
      </c>
      <c r="AJ32" s="83" t="str">
        <f t="shared" si="11"/>
        <v/>
      </c>
    </row>
    <row r="33" spans="1:36" ht="18" customHeight="1">
      <c r="A33" s="124">
        <v>20</v>
      </c>
      <c r="B33" s="123"/>
      <c r="C33" s="98" t="str">
        <f t="shared" si="0"/>
        <v/>
      </c>
      <c r="D33" s="122"/>
      <c r="E33" s="8" t="str">
        <f t="shared" si="1"/>
        <v>正しい登録Noを入力してください。</v>
      </c>
      <c r="F33" s="123"/>
      <c r="G33" s="311"/>
      <c r="H33" s="294"/>
      <c r="I33" s="100"/>
      <c r="J33" s="293"/>
      <c r="K33" s="81">
        <f t="shared" si="12"/>
        <v>0</v>
      </c>
      <c r="L33" s="61"/>
      <c r="M33" s="86">
        <f t="shared" si="4"/>
        <v>0</v>
      </c>
      <c r="N33" s="63"/>
      <c r="O33" s="122"/>
      <c r="P33" s="38"/>
      <c r="Q33" s="38"/>
      <c r="R33" s="38"/>
      <c r="S33" s="38"/>
      <c r="T33" s="38"/>
      <c r="U33" s="134" t="e">
        <f t="shared" si="5"/>
        <v>#NUM!</v>
      </c>
      <c r="V33" s="24">
        <v>46082</v>
      </c>
      <c r="W33" s="23">
        <f t="shared" si="6"/>
        <v>31</v>
      </c>
      <c r="X33" s="135">
        <f t="shared" si="7"/>
        <v>-46050</v>
      </c>
      <c r="Y33" s="135">
        <f t="shared" si="2"/>
        <v>0</v>
      </c>
      <c r="Z33" s="136">
        <f>IF(G33="",1,IF(C33="(２)ソフトウェア利用関連費",VLOOKUP(H33,減価償却!$B$5:$R$16,MATCH(シート①!Y33,減価償却!$T$4:$T$19,-1)+1,1),VLOOKUP(H33,減価償却!$B$20:$R$31,MATCH(シート①!Y33,減価償却!$T$4:$T$19,-1)+1,1)))</f>
        <v>1</v>
      </c>
      <c r="AA33" s="137">
        <f t="shared" si="8"/>
        <v>0</v>
      </c>
      <c r="AB33" s="136">
        <f>IF(OR(I33&lt;20000,YEARFRAC(T33,R33+1,1)&lt;0.25,H33=1),0,IF(C33="(２)ソフトウェア利用関連費",VLOOKUP(H33,減価償却!$B$5:$R$16,MATCH(シート①!AA33,減価償却!$T$4:$T$19,-1)+1,1),VLOOKUP(H33,減価償却!$B$20:$R$31,MATCH(シート①!AA33,減価償却!$T$4:$T$19,-1)+1,1)))</f>
        <v>0</v>
      </c>
      <c r="AC33" s="83">
        <f t="shared" si="9"/>
        <v>0</v>
      </c>
      <c r="AD33" s="83" t="str">
        <f t="shared" si="3"/>
        <v/>
      </c>
      <c r="AE33" s="83" t="str">
        <f t="shared" si="3"/>
        <v/>
      </c>
      <c r="AF33" s="83" t="str">
        <f t="shared" si="3"/>
        <v/>
      </c>
      <c r="AG33" s="83">
        <f t="shared" si="10"/>
        <v>0</v>
      </c>
      <c r="AH33" s="83" t="str">
        <f t="shared" si="11"/>
        <v/>
      </c>
      <c r="AI33" s="83" t="str">
        <f t="shared" si="11"/>
        <v/>
      </c>
      <c r="AJ33" s="83" t="str">
        <f t="shared" si="11"/>
        <v/>
      </c>
    </row>
    <row r="34" spans="1:36" ht="18" customHeight="1">
      <c r="A34" s="124">
        <v>21</v>
      </c>
      <c r="B34" s="123"/>
      <c r="C34" s="98" t="str">
        <f t="shared" si="0"/>
        <v/>
      </c>
      <c r="D34" s="122"/>
      <c r="E34" s="8" t="str">
        <f t="shared" si="1"/>
        <v>正しい登録Noを入力してください。</v>
      </c>
      <c r="F34" s="123"/>
      <c r="G34" s="311"/>
      <c r="H34" s="282"/>
      <c r="I34" s="100"/>
      <c r="J34" s="293"/>
      <c r="K34" s="81">
        <f t="shared" si="12"/>
        <v>0</v>
      </c>
      <c r="L34" s="61"/>
      <c r="M34" s="86">
        <f t="shared" si="4"/>
        <v>0</v>
      </c>
      <c r="N34" s="63"/>
      <c r="O34" s="122"/>
      <c r="P34" s="38"/>
      <c r="Q34" s="38"/>
      <c r="R34" s="38"/>
      <c r="S34" s="38"/>
      <c r="T34" s="38"/>
      <c r="U34" s="134" t="e">
        <f t="shared" si="5"/>
        <v>#NUM!</v>
      </c>
      <c r="V34" s="24">
        <v>46082</v>
      </c>
      <c r="W34" s="23">
        <f t="shared" si="6"/>
        <v>31</v>
      </c>
      <c r="X34" s="135">
        <f t="shared" si="7"/>
        <v>-46050</v>
      </c>
      <c r="Y34" s="135">
        <f t="shared" si="2"/>
        <v>0</v>
      </c>
      <c r="Z34" s="136">
        <f>IF(G34="",1,IF(C34="(２)ソフトウェア利用関連費",VLOOKUP(H34,減価償却!$B$5:$R$16,MATCH(シート①!Y34,減価償却!$T$4:$T$19,-1)+1,1),VLOOKUP(H34,減価償却!$B$20:$R$31,MATCH(シート①!Y34,減価償却!$T$4:$T$19,-1)+1,1)))</f>
        <v>1</v>
      </c>
      <c r="AA34" s="137">
        <f t="shared" si="8"/>
        <v>0</v>
      </c>
      <c r="AB34" s="136">
        <f>IF(OR(I34&lt;20000,YEARFRAC(T34,R34+1,1)&lt;0.25,H34=1),0,IF(C34="(２)ソフトウェア利用関連費",VLOOKUP(H34,減価償却!$B$5:$R$16,MATCH(シート①!AA34,減価償却!$T$4:$T$19,-1)+1,1),VLOOKUP(H34,減価償却!$B$20:$R$31,MATCH(シート①!AA34,減価償却!$T$4:$T$19,-1)+1,1)))</f>
        <v>0</v>
      </c>
      <c r="AC34" s="83">
        <f t="shared" si="9"/>
        <v>0</v>
      </c>
      <c r="AD34" s="83" t="str">
        <f t="shared" si="3"/>
        <v/>
      </c>
      <c r="AE34" s="83" t="str">
        <f t="shared" si="3"/>
        <v/>
      </c>
      <c r="AF34" s="83" t="str">
        <f t="shared" si="3"/>
        <v/>
      </c>
      <c r="AG34" s="83">
        <f t="shared" si="10"/>
        <v>0</v>
      </c>
      <c r="AH34" s="83" t="str">
        <f t="shared" si="11"/>
        <v/>
      </c>
      <c r="AI34" s="83" t="str">
        <f t="shared" si="11"/>
        <v/>
      </c>
      <c r="AJ34" s="83" t="str">
        <f t="shared" si="11"/>
        <v/>
      </c>
    </row>
    <row r="35" spans="1:36" ht="18" customHeight="1">
      <c r="A35" s="124">
        <v>22</v>
      </c>
      <c r="B35" s="123"/>
      <c r="C35" s="98" t="str">
        <f t="shared" si="0"/>
        <v/>
      </c>
      <c r="D35" s="122"/>
      <c r="E35" s="8" t="str">
        <f t="shared" si="1"/>
        <v>正しい登録Noを入力してください。</v>
      </c>
      <c r="F35" s="123"/>
      <c r="G35" s="311"/>
      <c r="H35" s="282"/>
      <c r="I35" s="100"/>
      <c r="J35" s="293"/>
      <c r="K35" s="81">
        <f t="shared" si="12"/>
        <v>0</v>
      </c>
      <c r="L35" s="61"/>
      <c r="M35" s="86">
        <f t="shared" si="4"/>
        <v>0</v>
      </c>
      <c r="N35" s="63"/>
      <c r="O35" s="122"/>
      <c r="P35" s="38"/>
      <c r="Q35" s="38"/>
      <c r="R35" s="38"/>
      <c r="S35" s="38"/>
      <c r="T35" s="38"/>
      <c r="U35" s="134" t="e">
        <f t="shared" si="5"/>
        <v>#NUM!</v>
      </c>
      <c r="V35" s="24">
        <v>46082</v>
      </c>
      <c r="W35" s="23">
        <f t="shared" si="6"/>
        <v>31</v>
      </c>
      <c r="X35" s="135">
        <f t="shared" si="7"/>
        <v>-46050</v>
      </c>
      <c r="Y35" s="135">
        <f t="shared" si="2"/>
        <v>0</v>
      </c>
      <c r="Z35" s="136">
        <f>IF(G35="",1,IF(C35="(２)ソフトウェア利用関連費",VLOOKUP(H35,減価償却!$B$5:$R$16,MATCH(シート①!Y35,減価償却!$T$4:$T$19,-1)+1,1),VLOOKUP(H35,減価償却!$B$20:$R$31,MATCH(シート①!Y35,減価償却!$T$4:$T$19,-1)+1,1)))</f>
        <v>1</v>
      </c>
      <c r="AA35" s="137">
        <f t="shared" si="8"/>
        <v>0</v>
      </c>
      <c r="AB35" s="136">
        <f>IF(OR(I35&lt;20000,YEARFRAC(T35,R35+1,1)&lt;0.25,H35=1),0,IF(C35="(２)ソフトウェア利用関連費",VLOOKUP(H35,減価償却!$B$5:$R$16,MATCH(シート①!AA35,減価償却!$T$4:$T$19,-1)+1,1),VLOOKUP(H35,減価償却!$B$20:$R$31,MATCH(シート①!AA35,減価償却!$T$4:$T$19,-1)+1,1)))</f>
        <v>0</v>
      </c>
      <c r="AC35" s="83">
        <f t="shared" si="9"/>
        <v>0</v>
      </c>
      <c r="AD35" s="83" t="str">
        <f t="shared" si="3"/>
        <v/>
      </c>
      <c r="AE35" s="83" t="str">
        <f t="shared" si="3"/>
        <v/>
      </c>
      <c r="AF35" s="83" t="str">
        <f t="shared" si="3"/>
        <v/>
      </c>
      <c r="AG35" s="83">
        <f t="shared" si="10"/>
        <v>0</v>
      </c>
      <c r="AH35" s="83" t="str">
        <f t="shared" si="11"/>
        <v/>
      </c>
      <c r="AI35" s="83" t="str">
        <f t="shared" si="11"/>
        <v/>
      </c>
      <c r="AJ35" s="83" t="str">
        <f t="shared" si="11"/>
        <v/>
      </c>
    </row>
    <row r="36" spans="1:36" ht="18" customHeight="1">
      <c r="A36" s="124">
        <v>23</v>
      </c>
      <c r="B36" s="123"/>
      <c r="C36" s="98" t="str">
        <f t="shared" si="0"/>
        <v/>
      </c>
      <c r="D36" s="122"/>
      <c r="E36" s="8" t="str">
        <f t="shared" si="1"/>
        <v>正しい登録Noを入力してください。</v>
      </c>
      <c r="F36" s="123"/>
      <c r="G36" s="311"/>
      <c r="H36" s="282"/>
      <c r="I36" s="100"/>
      <c r="J36" s="293"/>
      <c r="K36" s="81">
        <f t="shared" si="12"/>
        <v>0</v>
      </c>
      <c r="L36" s="61"/>
      <c r="M36" s="86">
        <f t="shared" si="4"/>
        <v>0</v>
      </c>
      <c r="N36" s="63"/>
      <c r="O36" s="122"/>
      <c r="P36" s="38"/>
      <c r="Q36" s="38"/>
      <c r="R36" s="38"/>
      <c r="S36" s="38"/>
      <c r="T36" s="38"/>
      <c r="U36" s="134" t="e">
        <f t="shared" si="5"/>
        <v>#NUM!</v>
      </c>
      <c r="V36" s="24">
        <v>46082</v>
      </c>
      <c r="W36" s="23">
        <f t="shared" si="6"/>
        <v>31</v>
      </c>
      <c r="X36" s="135">
        <f t="shared" si="7"/>
        <v>-46050</v>
      </c>
      <c r="Y36" s="135">
        <f t="shared" si="2"/>
        <v>0</v>
      </c>
      <c r="Z36" s="136">
        <f>IF(G36="",1,IF(C36="(２)ソフトウェア利用関連費",VLOOKUP(H36,減価償却!$B$5:$R$16,MATCH(シート①!Y36,減価償却!$T$4:$T$19,-1)+1,1),VLOOKUP(H36,減価償却!$B$20:$R$31,MATCH(シート①!Y36,減価償却!$T$4:$T$19,-1)+1,1)))</f>
        <v>1</v>
      </c>
      <c r="AA36" s="137">
        <f t="shared" si="8"/>
        <v>0</v>
      </c>
      <c r="AB36" s="136">
        <f>IF(OR(I36&lt;20000,YEARFRAC(T36,R36+1,1)&lt;0.25,H36=1),0,IF(C36="(２)ソフトウェア利用関連費",VLOOKUP(H36,減価償却!$B$5:$R$16,MATCH(シート①!AA36,減価償却!$T$4:$T$19,-1)+1,1),VLOOKUP(H36,減価償却!$B$20:$R$31,MATCH(シート①!AA36,減価償却!$T$4:$T$19,-1)+1,1)))</f>
        <v>0</v>
      </c>
      <c r="AC36" s="83">
        <f t="shared" si="9"/>
        <v>0</v>
      </c>
      <c r="AD36" s="83" t="str">
        <f t="shared" si="3"/>
        <v/>
      </c>
      <c r="AE36" s="83" t="str">
        <f t="shared" si="3"/>
        <v/>
      </c>
      <c r="AF36" s="83" t="str">
        <f t="shared" si="3"/>
        <v/>
      </c>
      <c r="AG36" s="83">
        <f t="shared" si="10"/>
        <v>0</v>
      </c>
      <c r="AH36" s="83" t="str">
        <f t="shared" si="11"/>
        <v/>
      </c>
      <c r="AI36" s="83" t="str">
        <f t="shared" si="11"/>
        <v/>
      </c>
      <c r="AJ36" s="83" t="str">
        <f t="shared" si="11"/>
        <v/>
      </c>
    </row>
    <row r="37" spans="1:36" ht="18" customHeight="1">
      <c r="A37" s="124">
        <v>24</v>
      </c>
      <c r="B37" s="123"/>
      <c r="C37" s="98" t="str">
        <f t="shared" si="0"/>
        <v/>
      </c>
      <c r="D37" s="122"/>
      <c r="E37" s="8" t="str">
        <f t="shared" si="1"/>
        <v>正しい登録Noを入力してください。</v>
      </c>
      <c r="F37" s="123"/>
      <c r="G37" s="311"/>
      <c r="H37" s="282"/>
      <c r="I37" s="100"/>
      <c r="J37" s="293"/>
      <c r="K37" s="81">
        <f t="shared" si="12"/>
        <v>0</v>
      </c>
      <c r="L37" s="61"/>
      <c r="M37" s="86">
        <f t="shared" si="4"/>
        <v>0</v>
      </c>
      <c r="N37" s="63"/>
      <c r="O37" s="122"/>
      <c r="P37" s="38"/>
      <c r="Q37" s="38"/>
      <c r="R37" s="38"/>
      <c r="S37" s="38"/>
      <c r="T37" s="38"/>
      <c r="U37" s="134" t="e">
        <f t="shared" si="5"/>
        <v>#NUM!</v>
      </c>
      <c r="V37" s="24">
        <v>46082</v>
      </c>
      <c r="W37" s="23">
        <f t="shared" si="6"/>
        <v>31</v>
      </c>
      <c r="X37" s="135">
        <f t="shared" si="7"/>
        <v>-46050</v>
      </c>
      <c r="Y37" s="135">
        <f t="shared" si="2"/>
        <v>0</v>
      </c>
      <c r="Z37" s="136">
        <f>IF(G37="",1,IF(C37="(２)ソフトウェア利用関連費",VLOOKUP(H37,減価償却!$B$5:$R$16,MATCH(シート①!Y37,減価償却!$T$4:$T$19,-1)+1,1),VLOOKUP(H37,減価償却!$B$20:$R$31,MATCH(シート①!Y37,減価償却!$T$4:$T$19,-1)+1,1)))</f>
        <v>1</v>
      </c>
      <c r="AA37" s="137">
        <f t="shared" si="8"/>
        <v>0</v>
      </c>
      <c r="AB37" s="136">
        <f>IF(OR(I37&lt;20000,YEARFRAC(T37,R37+1,1)&lt;0.25,H37=1),0,IF(C37="(２)ソフトウェア利用関連費",VLOOKUP(H37,減価償却!$B$5:$R$16,MATCH(シート①!AA37,減価償却!$T$4:$T$19,-1)+1,1),VLOOKUP(H37,減価償却!$B$20:$R$31,MATCH(シート①!AA37,減価償却!$T$4:$T$19,-1)+1,1)))</f>
        <v>0</v>
      </c>
      <c r="AC37" s="83">
        <f t="shared" si="9"/>
        <v>0</v>
      </c>
      <c r="AD37" s="83" t="str">
        <f t="shared" si="3"/>
        <v/>
      </c>
      <c r="AE37" s="83" t="str">
        <f t="shared" si="3"/>
        <v/>
      </c>
      <c r="AF37" s="83" t="str">
        <f t="shared" si="3"/>
        <v/>
      </c>
      <c r="AG37" s="83">
        <f t="shared" si="10"/>
        <v>0</v>
      </c>
      <c r="AH37" s="83" t="str">
        <f t="shared" si="11"/>
        <v/>
      </c>
      <c r="AI37" s="83" t="str">
        <f t="shared" si="11"/>
        <v/>
      </c>
      <c r="AJ37" s="83" t="str">
        <f t="shared" si="11"/>
        <v/>
      </c>
    </row>
    <row r="38" spans="1:36" ht="18" customHeight="1">
      <c r="A38" s="124">
        <v>25</v>
      </c>
      <c r="B38" s="123"/>
      <c r="C38" s="98" t="str">
        <f t="shared" si="0"/>
        <v/>
      </c>
      <c r="D38" s="122"/>
      <c r="E38" s="8" t="str">
        <f t="shared" si="1"/>
        <v>正しい登録Noを入力してください。</v>
      </c>
      <c r="F38" s="123"/>
      <c r="G38" s="311"/>
      <c r="H38" s="282"/>
      <c r="I38" s="100"/>
      <c r="J38" s="293"/>
      <c r="K38" s="81">
        <f t="shared" si="12"/>
        <v>0</v>
      </c>
      <c r="L38" s="61"/>
      <c r="M38" s="86">
        <f t="shared" si="4"/>
        <v>0</v>
      </c>
      <c r="N38" s="63"/>
      <c r="O38" s="122"/>
      <c r="P38" s="38"/>
      <c r="Q38" s="38"/>
      <c r="R38" s="38"/>
      <c r="S38" s="38"/>
      <c r="T38" s="38"/>
      <c r="U38" s="134" t="e">
        <f t="shared" si="5"/>
        <v>#NUM!</v>
      </c>
      <c r="V38" s="24">
        <v>46082</v>
      </c>
      <c r="W38" s="23">
        <f t="shared" si="6"/>
        <v>31</v>
      </c>
      <c r="X38" s="135">
        <f t="shared" si="7"/>
        <v>-46050</v>
      </c>
      <c r="Y38" s="135">
        <f t="shared" si="2"/>
        <v>0</v>
      </c>
      <c r="Z38" s="136">
        <f>IF(G38="",1,IF(C38="(２)ソフトウェア利用関連費",VLOOKUP(H38,減価償却!$B$5:$R$16,MATCH(シート①!Y38,減価償却!$T$4:$T$19,-1)+1,1),VLOOKUP(H38,減価償却!$B$20:$R$31,MATCH(シート①!Y38,減価償却!$T$4:$T$19,-1)+1,1)))</f>
        <v>1</v>
      </c>
      <c r="AA38" s="137">
        <f t="shared" si="8"/>
        <v>0</v>
      </c>
      <c r="AB38" s="136">
        <f>IF(OR(I38&lt;20000,YEARFRAC(T38,R38+1,1)&lt;0.25,H38=1),0,IF(C38="(２)ソフトウェア利用関連費",VLOOKUP(H38,減価償却!$B$5:$R$16,MATCH(シート①!AA38,減価償却!$T$4:$T$19,-1)+1,1),VLOOKUP(H38,減価償却!$B$20:$R$31,MATCH(シート①!AA38,減価償却!$T$4:$T$19,-1)+1,1)))</f>
        <v>0</v>
      </c>
      <c r="AC38" s="83">
        <f t="shared" si="9"/>
        <v>0</v>
      </c>
      <c r="AD38" s="83" t="str">
        <f t="shared" si="3"/>
        <v/>
      </c>
      <c r="AE38" s="83" t="str">
        <f t="shared" si="3"/>
        <v/>
      </c>
      <c r="AF38" s="83" t="str">
        <f t="shared" si="3"/>
        <v/>
      </c>
      <c r="AG38" s="83">
        <f t="shared" si="10"/>
        <v>0</v>
      </c>
      <c r="AH38" s="83" t="str">
        <f t="shared" si="11"/>
        <v/>
      </c>
      <c r="AI38" s="83" t="str">
        <f t="shared" si="11"/>
        <v/>
      </c>
      <c r="AJ38" s="83" t="str">
        <f t="shared" si="11"/>
        <v/>
      </c>
    </row>
    <row r="39" spans="1:36" ht="18" customHeight="1">
      <c r="A39" s="124">
        <v>26</v>
      </c>
      <c r="B39" s="123"/>
      <c r="C39" s="98" t="str">
        <f t="shared" si="0"/>
        <v/>
      </c>
      <c r="D39" s="122"/>
      <c r="E39" s="8" t="str">
        <f t="shared" si="1"/>
        <v>正しい登録Noを入力してください。</v>
      </c>
      <c r="F39" s="123"/>
      <c r="G39" s="311"/>
      <c r="H39" s="282"/>
      <c r="I39" s="100"/>
      <c r="J39" s="293"/>
      <c r="K39" s="81">
        <f t="shared" si="12"/>
        <v>0</v>
      </c>
      <c r="L39" s="61"/>
      <c r="M39" s="86">
        <f t="shared" si="4"/>
        <v>0</v>
      </c>
      <c r="N39" s="63"/>
      <c r="O39" s="122"/>
      <c r="P39" s="38"/>
      <c r="Q39" s="38"/>
      <c r="R39" s="38"/>
      <c r="S39" s="38"/>
      <c r="T39" s="38"/>
      <c r="U39" s="134" t="e">
        <f t="shared" si="5"/>
        <v>#NUM!</v>
      </c>
      <c r="V39" s="24">
        <v>46082</v>
      </c>
      <c r="W39" s="23">
        <f t="shared" si="6"/>
        <v>31</v>
      </c>
      <c r="X39" s="135">
        <f t="shared" si="7"/>
        <v>-46050</v>
      </c>
      <c r="Y39" s="135">
        <f t="shared" si="2"/>
        <v>0</v>
      </c>
      <c r="Z39" s="136">
        <f>IF(G39="",1,IF(C39="(２)ソフトウェア利用関連費",VLOOKUP(H39,減価償却!$B$5:$R$16,MATCH(シート①!Y39,減価償却!$T$4:$T$19,-1)+1,1),VLOOKUP(H39,減価償却!$B$20:$R$31,MATCH(シート①!Y39,減価償却!$T$4:$T$19,-1)+1,1)))</f>
        <v>1</v>
      </c>
      <c r="AA39" s="137">
        <f t="shared" si="8"/>
        <v>0</v>
      </c>
      <c r="AB39" s="136">
        <f>IF(OR(I39&lt;20000,YEARFRAC(T39,R39+1,1)&lt;0.25,H39=1),0,IF(C39="(２)ソフトウェア利用関連費",VLOOKUP(H39,減価償却!$B$5:$R$16,MATCH(シート①!AA39,減価償却!$T$4:$T$19,-1)+1,1),VLOOKUP(H39,減価償却!$B$20:$R$31,MATCH(シート①!AA39,減価償却!$T$4:$T$19,-1)+1,1)))</f>
        <v>0</v>
      </c>
      <c r="AC39" s="83">
        <f t="shared" si="9"/>
        <v>0</v>
      </c>
      <c r="AD39" s="83" t="str">
        <f t="shared" si="3"/>
        <v/>
      </c>
      <c r="AE39" s="83" t="str">
        <f t="shared" si="3"/>
        <v/>
      </c>
      <c r="AF39" s="83" t="str">
        <f t="shared" si="3"/>
        <v/>
      </c>
      <c r="AG39" s="83">
        <f t="shared" si="10"/>
        <v>0</v>
      </c>
      <c r="AH39" s="83" t="str">
        <f t="shared" si="11"/>
        <v/>
      </c>
      <c r="AI39" s="83" t="str">
        <f t="shared" si="11"/>
        <v/>
      </c>
      <c r="AJ39" s="83" t="str">
        <f t="shared" si="11"/>
        <v/>
      </c>
    </row>
    <row r="40" spans="1:36" ht="18" customHeight="1">
      <c r="A40" s="124">
        <v>27</v>
      </c>
      <c r="B40" s="123"/>
      <c r="C40" s="98" t="str">
        <f t="shared" si="0"/>
        <v/>
      </c>
      <c r="D40" s="122"/>
      <c r="E40" s="8" t="str">
        <f t="shared" si="1"/>
        <v>正しい登録Noを入力してください。</v>
      </c>
      <c r="F40" s="123"/>
      <c r="G40" s="311"/>
      <c r="H40" s="282"/>
      <c r="I40" s="100"/>
      <c r="J40" s="293"/>
      <c r="K40" s="81">
        <f t="shared" si="12"/>
        <v>0</v>
      </c>
      <c r="L40" s="61"/>
      <c r="M40" s="86">
        <f t="shared" si="4"/>
        <v>0</v>
      </c>
      <c r="N40" s="63"/>
      <c r="O40" s="122"/>
      <c r="P40" s="38"/>
      <c r="Q40" s="38"/>
      <c r="R40" s="38"/>
      <c r="S40" s="38"/>
      <c r="T40" s="38"/>
      <c r="U40" s="134" t="e">
        <f t="shared" si="5"/>
        <v>#NUM!</v>
      </c>
      <c r="V40" s="24">
        <v>46082</v>
      </c>
      <c r="W40" s="23">
        <f t="shared" si="6"/>
        <v>31</v>
      </c>
      <c r="X40" s="135">
        <f t="shared" si="7"/>
        <v>-46050</v>
      </c>
      <c r="Y40" s="135">
        <f t="shared" si="2"/>
        <v>0</v>
      </c>
      <c r="Z40" s="136">
        <f>IF(G40="",1,IF(C40="(２)ソフトウェア利用関連費",VLOOKUP(H40,減価償却!$B$5:$R$16,MATCH(シート①!Y40,減価償却!$T$4:$T$19,-1)+1,1),VLOOKUP(H40,減価償却!$B$20:$R$31,MATCH(シート①!Y40,減価償却!$T$4:$T$19,-1)+1,1)))</f>
        <v>1</v>
      </c>
      <c r="AA40" s="137">
        <f t="shared" si="8"/>
        <v>0</v>
      </c>
      <c r="AB40" s="136">
        <f>IF(OR(I40&lt;20000,YEARFRAC(T40,R40+1,1)&lt;0.25,H40=1),0,IF(C40="(２)ソフトウェア利用関連費",VLOOKUP(H40,減価償却!$B$5:$R$16,MATCH(シート①!AA40,減価償却!$T$4:$T$19,-1)+1,1),VLOOKUP(H40,減価償却!$B$20:$R$31,MATCH(シート①!AA40,減価償却!$T$4:$T$19,-1)+1,1)))</f>
        <v>0</v>
      </c>
      <c r="AC40" s="83">
        <f t="shared" si="9"/>
        <v>0</v>
      </c>
      <c r="AD40" s="83" t="str">
        <f t="shared" si="3"/>
        <v/>
      </c>
      <c r="AE40" s="83" t="str">
        <f t="shared" si="3"/>
        <v/>
      </c>
      <c r="AF40" s="83" t="str">
        <f t="shared" si="3"/>
        <v/>
      </c>
      <c r="AG40" s="83">
        <f t="shared" si="10"/>
        <v>0</v>
      </c>
      <c r="AH40" s="83" t="str">
        <f t="shared" si="11"/>
        <v/>
      </c>
      <c r="AI40" s="83" t="str">
        <f t="shared" si="11"/>
        <v/>
      </c>
      <c r="AJ40" s="83" t="str">
        <f t="shared" si="11"/>
        <v/>
      </c>
    </row>
    <row r="41" spans="1:36" ht="18" customHeight="1">
      <c r="A41" s="124">
        <v>28</v>
      </c>
      <c r="B41" s="123"/>
      <c r="C41" s="98" t="str">
        <f t="shared" si="0"/>
        <v/>
      </c>
      <c r="D41" s="122"/>
      <c r="E41" s="8" t="str">
        <f t="shared" si="1"/>
        <v>正しい登録Noを入力してください。</v>
      </c>
      <c r="F41" s="123"/>
      <c r="G41" s="311"/>
      <c r="H41" s="282"/>
      <c r="I41" s="100"/>
      <c r="J41" s="293"/>
      <c r="K41" s="81">
        <f t="shared" si="12"/>
        <v>0</v>
      </c>
      <c r="L41" s="61"/>
      <c r="M41" s="86">
        <f t="shared" si="4"/>
        <v>0</v>
      </c>
      <c r="N41" s="63"/>
      <c r="O41" s="122"/>
      <c r="P41" s="38"/>
      <c r="Q41" s="38"/>
      <c r="R41" s="38"/>
      <c r="S41" s="38"/>
      <c r="T41" s="38"/>
      <c r="U41" s="134" t="e">
        <f t="shared" si="5"/>
        <v>#NUM!</v>
      </c>
      <c r="V41" s="24">
        <v>46082</v>
      </c>
      <c r="W41" s="23">
        <f t="shared" si="6"/>
        <v>31</v>
      </c>
      <c r="X41" s="135">
        <f t="shared" si="7"/>
        <v>-46050</v>
      </c>
      <c r="Y41" s="135">
        <f t="shared" si="2"/>
        <v>0</v>
      </c>
      <c r="Z41" s="136">
        <f>IF(G41="",1,IF(C41="(２)ソフトウェア利用関連費",VLOOKUP(H41,減価償却!$B$5:$R$16,MATCH(シート①!Y41,減価償却!$T$4:$T$19,-1)+1,1),VLOOKUP(H41,減価償却!$B$20:$R$31,MATCH(シート①!Y41,減価償却!$T$4:$T$19,-1)+1,1)))</f>
        <v>1</v>
      </c>
      <c r="AA41" s="137">
        <f t="shared" si="8"/>
        <v>0</v>
      </c>
      <c r="AB41" s="391">
        <f>IF(OR(I41&lt;20000,YEARFRAC(T41,R41+1,1)&lt;0.25,H41=1),0,IF(C41="(２)ソフトウェア利用関連費",VLOOKUP(H41,減価償却!$B$5:$R$16,MATCH(シート①!AA41,減価償却!$T$4:$T$19,-1)+1,1),VLOOKUP(H41,減価償却!$B$20:$R$31,MATCH(シート①!AA41,減価償却!$T$4:$T$19,-1)+1,1)))</f>
        <v>0</v>
      </c>
      <c r="AC41" s="323">
        <f t="shared" si="9"/>
        <v>0</v>
      </c>
      <c r="AD41" s="83" t="str">
        <f t="shared" si="3"/>
        <v/>
      </c>
      <c r="AE41" s="83" t="str">
        <f t="shared" si="3"/>
        <v/>
      </c>
      <c r="AF41" s="83" t="str">
        <f t="shared" si="3"/>
        <v/>
      </c>
      <c r="AG41" s="83">
        <f t="shared" si="10"/>
        <v>0</v>
      </c>
      <c r="AH41" s="83" t="str">
        <f t="shared" si="11"/>
        <v/>
      </c>
      <c r="AI41" s="83" t="str">
        <f t="shared" si="11"/>
        <v/>
      </c>
      <c r="AJ41" s="83" t="str">
        <f t="shared" si="11"/>
        <v/>
      </c>
    </row>
    <row r="42" spans="1:36" ht="18" customHeight="1">
      <c r="A42" s="320"/>
      <c r="B42" s="319"/>
      <c r="C42" s="319"/>
      <c r="D42" s="319"/>
      <c r="E42" s="319"/>
      <c r="F42" s="319"/>
      <c r="G42" s="319"/>
      <c r="H42" s="319"/>
      <c r="I42" s="319"/>
      <c r="J42" s="319"/>
      <c r="K42" s="319"/>
      <c r="L42" s="319"/>
      <c r="M42" s="319"/>
      <c r="N42" s="319"/>
      <c r="O42" s="319"/>
      <c r="P42" s="319"/>
      <c r="Q42" s="319"/>
      <c r="R42" s="319"/>
      <c r="S42" s="319"/>
      <c r="T42" s="319"/>
      <c r="U42" s="7"/>
      <c r="V42" s="7"/>
      <c r="W42" s="7"/>
      <c r="X42" s="7"/>
      <c r="Y42" s="7"/>
      <c r="Z42" s="7"/>
      <c r="AA42" s="395"/>
      <c r="AB42" s="392" t="s">
        <v>1224</v>
      </c>
      <c r="AC42" s="390" t="s">
        <v>16</v>
      </c>
      <c r="AD42" s="322">
        <f t="shared" ref="AD42:AJ42" si="13">SUM(AD14:AD41)</f>
        <v>0</v>
      </c>
      <c r="AE42" s="83">
        <f t="shared" si="13"/>
        <v>0</v>
      </c>
      <c r="AF42" s="83">
        <f t="shared" si="13"/>
        <v>0</v>
      </c>
      <c r="AG42" s="83">
        <f t="shared" si="13"/>
        <v>0</v>
      </c>
      <c r="AH42" s="83">
        <f t="shared" si="13"/>
        <v>0</v>
      </c>
      <c r="AI42" s="83">
        <f t="shared" si="13"/>
        <v>0</v>
      </c>
      <c r="AJ42" s="83">
        <f t="shared" si="13"/>
        <v>0</v>
      </c>
    </row>
    <row r="43" spans="1:36" ht="18" customHeight="1">
      <c r="B43" s="317"/>
      <c r="C43" s="318"/>
      <c r="D43" s="317"/>
      <c r="E43" s="317"/>
      <c r="F43" s="317"/>
      <c r="G43" s="317"/>
      <c r="H43" s="317"/>
      <c r="I43" s="317"/>
      <c r="J43" s="317"/>
      <c r="K43" s="317"/>
      <c r="L43" s="317"/>
      <c r="M43" s="317"/>
      <c r="N43" s="317"/>
      <c r="O43" s="317"/>
      <c r="P43" s="317"/>
      <c r="Q43" s="317"/>
      <c r="R43" s="317"/>
      <c r="S43" s="317"/>
      <c r="T43" s="317"/>
      <c r="U43" s="22"/>
      <c r="V43" s="22"/>
      <c r="W43" s="22"/>
      <c r="X43" s="22"/>
      <c r="Y43" s="22"/>
      <c r="Z43" s="22"/>
      <c r="AA43" s="317"/>
      <c r="AB43" s="317"/>
      <c r="AC43" s="226"/>
      <c r="AD43" s="70"/>
      <c r="AE43" s="70"/>
      <c r="AF43" s="70"/>
      <c r="AG43" s="69"/>
      <c r="AH43" s="70"/>
      <c r="AI43" s="70"/>
      <c r="AJ43" s="70"/>
    </row>
    <row r="44" spans="1:36" ht="18" customHeight="1">
      <c r="B44" s="25" t="s">
        <v>1040</v>
      </c>
      <c r="C44" s="6"/>
      <c r="D44" s="4"/>
      <c r="E44" s="4"/>
      <c r="F44" s="4"/>
      <c r="G44" s="4"/>
      <c r="H44" s="4"/>
      <c r="I44" s="4"/>
      <c r="J44" s="4"/>
      <c r="K44" s="5"/>
      <c r="L44" s="5"/>
      <c r="M44" s="5"/>
      <c r="N44" s="5"/>
      <c r="O44" s="4"/>
      <c r="P44" s="4"/>
      <c r="Q44" s="4"/>
      <c r="R44" s="4"/>
      <c r="S44" s="4"/>
      <c r="T44" s="4"/>
      <c r="U44" s="4"/>
      <c r="V44" s="4"/>
      <c r="W44" s="4"/>
      <c r="X44" s="4"/>
      <c r="Y44" s="4"/>
      <c r="Z44" s="4"/>
      <c r="AA44" s="4"/>
      <c r="AB44" s="4"/>
      <c r="AC44" s="71"/>
      <c r="AD44" s="71"/>
      <c r="AE44" s="71"/>
      <c r="AF44" s="71"/>
      <c r="AG44" s="71"/>
      <c r="AH44" s="71"/>
      <c r="AI44" s="71"/>
      <c r="AJ44" s="71"/>
    </row>
    <row r="45" spans="1:36" s="2" customFormat="1" ht="30.75" customHeight="1">
      <c r="A45" s="441"/>
      <c r="B45" s="406" t="s">
        <v>8</v>
      </c>
      <c r="C45" s="406" t="s">
        <v>7</v>
      </c>
      <c r="D45" s="428" t="s">
        <v>6</v>
      </c>
      <c r="E45" s="429"/>
      <c r="F45" s="404" t="s">
        <v>550</v>
      </c>
      <c r="G45" s="447" t="s">
        <v>628</v>
      </c>
      <c r="H45" s="406" t="s">
        <v>12</v>
      </c>
      <c r="I45" s="404" t="s">
        <v>551</v>
      </c>
      <c r="J45" s="404" t="s">
        <v>552</v>
      </c>
      <c r="K45" s="406" t="s">
        <v>176</v>
      </c>
      <c r="L45" s="404" t="s">
        <v>184</v>
      </c>
      <c r="M45" s="406" t="s">
        <v>179</v>
      </c>
      <c r="N45" s="412" t="s">
        <v>5</v>
      </c>
      <c r="O45" s="413"/>
      <c r="P45" s="414" t="s">
        <v>553</v>
      </c>
      <c r="Q45" s="410" t="s">
        <v>165</v>
      </c>
      <c r="R45" s="411"/>
      <c r="S45" s="416" t="s">
        <v>4</v>
      </c>
      <c r="T45" s="417"/>
      <c r="U45" s="36"/>
      <c r="V45" s="408" t="s">
        <v>182</v>
      </c>
      <c r="W45" s="409"/>
      <c r="X45" s="37"/>
      <c r="Y45" s="400" t="s">
        <v>629</v>
      </c>
      <c r="Z45" s="400"/>
      <c r="AA45" s="400" t="s">
        <v>630</v>
      </c>
      <c r="AB45" s="400"/>
      <c r="AC45" s="401" t="s">
        <v>863</v>
      </c>
      <c r="AD45" s="402"/>
      <c r="AE45" s="402"/>
      <c r="AF45" s="403"/>
      <c r="AG45" s="401" t="s">
        <v>554</v>
      </c>
      <c r="AH45" s="402"/>
      <c r="AI45" s="402"/>
      <c r="AJ45" s="403"/>
    </row>
    <row r="46" spans="1:36" s="2" customFormat="1" ht="36" customHeight="1">
      <c r="A46" s="441"/>
      <c r="B46" s="407"/>
      <c r="C46" s="407"/>
      <c r="D46" s="430"/>
      <c r="E46" s="431"/>
      <c r="F46" s="405"/>
      <c r="G46" s="448"/>
      <c r="H46" s="407"/>
      <c r="I46" s="405"/>
      <c r="J46" s="405"/>
      <c r="K46" s="407"/>
      <c r="L46" s="405"/>
      <c r="M46" s="407"/>
      <c r="N46" s="27"/>
      <c r="O46" s="39" t="s">
        <v>3</v>
      </c>
      <c r="P46" s="415"/>
      <c r="Q46" s="26" t="s">
        <v>2</v>
      </c>
      <c r="R46" s="26" t="s">
        <v>1</v>
      </c>
      <c r="S46" s="26" t="s">
        <v>2</v>
      </c>
      <c r="T46" s="26" t="s">
        <v>1</v>
      </c>
      <c r="U46" s="33" t="s">
        <v>187</v>
      </c>
      <c r="V46" s="26" t="s">
        <v>2</v>
      </c>
      <c r="W46" s="26" t="s">
        <v>1</v>
      </c>
      <c r="X46" s="33" t="s">
        <v>187</v>
      </c>
      <c r="Y46" s="39" t="s">
        <v>203</v>
      </c>
      <c r="Z46" s="39" t="s">
        <v>204</v>
      </c>
      <c r="AA46" s="39" t="s">
        <v>203</v>
      </c>
      <c r="AB46" s="39" t="s">
        <v>204</v>
      </c>
      <c r="AC46" s="133"/>
      <c r="AD46" s="68" t="s">
        <v>11</v>
      </c>
      <c r="AE46" s="68" t="s">
        <v>10</v>
      </c>
      <c r="AF46" s="68" t="s">
        <v>9</v>
      </c>
      <c r="AG46" s="133"/>
      <c r="AH46" s="68" t="s">
        <v>11</v>
      </c>
      <c r="AI46" s="68" t="s">
        <v>10</v>
      </c>
      <c r="AJ46" s="68" t="s">
        <v>9</v>
      </c>
    </row>
    <row r="47" spans="1:36" ht="18" customHeight="1">
      <c r="A47" s="124">
        <v>1</v>
      </c>
      <c r="B47" s="123"/>
      <c r="C47" s="122"/>
      <c r="D47" s="426"/>
      <c r="E47" s="427"/>
      <c r="F47" s="123"/>
      <c r="G47" s="311"/>
      <c r="H47" s="122"/>
      <c r="I47" s="100"/>
      <c r="J47" s="100"/>
      <c r="K47" s="81">
        <f t="shared" ref="K47:K56" si="14">I47*J47</f>
        <v>0</v>
      </c>
      <c r="L47" s="85"/>
      <c r="M47" s="81">
        <f>ROUNDDOWN(K47*L47,0)</f>
        <v>0</v>
      </c>
      <c r="N47" s="122"/>
      <c r="O47" s="122"/>
      <c r="P47" s="38"/>
      <c r="Q47" s="38"/>
      <c r="R47" s="38"/>
      <c r="S47" s="38"/>
      <c r="T47" s="38"/>
      <c r="U47" s="134" t="e">
        <f t="shared" ref="U47:U56" si="15">EOMONTH(T47,0)-EOMONTH(S47,-1)</f>
        <v>#NUM!</v>
      </c>
      <c r="V47" s="23">
        <v>46082</v>
      </c>
      <c r="W47" s="23">
        <f t="shared" ref="W47:W56" si="16">EOMONTH(T47,0)</f>
        <v>31</v>
      </c>
      <c r="X47" s="135">
        <f t="shared" ref="X47:X56" si="17">EOMONTH(W47,0)+1-V47</f>
        <v>-46050</v>
      </c>
      <c r="Y47" s="135">
        <f t="shared" ref="Y47:Y56" si="18">IF(G47="",0,ROUNDDOWN(YEARFRAC(EOMONTH(P47,-1)+1,EOMONTH(S47,0)+1,1),2))</f>
        <v>0</v>
      </c>
      <c r="Z47" s="136">
        <f>IF(G47="",1,IF(C47="(２)ソフトウェア利用関連費",VLOOKUP(H47,減価償却!$B$5:$R$16,MATCH(シート①!Y47,減価償却!$T$4:$T$19,-1)+1,1),VLOOKUP(H47,減価償却!$B$20:$R$31,MATCH(シート①!Y47,減価償却!$T$4:$T$19,-1)+1,1)))</f>
        <v>1</v>
      </c>
      <c r="AA47" s="137">
        <f t="shared" ref="AA47:AA56" si="19">IF(T47="",0,ROUNDDOWN(YEARFRAC(EOMONTH(P47,-1)+1,EOMONTH(T47,0)+1,1),2))</f>
        <v>0</v>
      </c>
      <c r="AB47" s="136">
        <f>IF(OR(I47&lt;20000,YEARFRAC(T47,R47+1,1)&lt;0.25,H47=1),0,IF(C47="(２)ソフトウェア利用関連費",VLOOKUP(H47,減価償却!$B$5:$R$16,MATCH(シート①!AA47,減価償却!$T$4:$T$19,-1)+1,1),VLOOKUP(H47,減価償却!$B$20:$R$31,MATCH(シート①!AA47,減価償却!$T$4:$T$19,-1)+1,1)))</f>
        <v>0</v>
      </c>
      <c r="AC47" s="83">
        <f>IF(OR(P47="",Q47="",R47="",S47="",T47=""),0,ROUNDDOWN(M47*(Z47-AB47),0))</f>
        <v>0</v>
      </c>
      <c r="AD47" s="83" t="str">
        <f t="shared" ref="AD47:AF56" si="20">IF($C47=AD$13,$AC47,"")</f>
        <v/>
      </c>
      <c r="AE47" s="83" t="str">
        <f t="shared" si="20"/>
        <v/>
      </c>
      <c r="AF47" s="83" t="str">
        <f t="shared" si="20"/>
        <v/>
      </c>
      <c r="AG47" s="83">
        <f t="shared" ref="AG47:AG56" si="21">ROUNDDOWN(IF(OR(AC47=0,I47&lt;20000),0,IF(X47&lt;0,0,AC47*X47/U47)),0)</f>
        <v>0</v>
      </c>
      <c r="AH47" s="83" t="str">
        <f>IF($C47=AH$13,$AG47,"")</f>
        <v/>
      </c>
      <c r="AI47" s="83" t="str">
        <f>IF($C47=AI$13,$AG47,"")</f>
        <v/>
      </c>
      <c r="AJ47" s="83" t="str">
        <f>IF($C47=AJ$13,$AG47,"")</f>
        <v/>
      </c>
    </row>
    <row r="48" spans="1:36" ht="18" customHeight="1">
      <c r="A48" s="124">
        <v>2</v>
      </c>
      <c r="B48" s="123"/>
      <c r="C48" s="122"/>
      <c r="D48" s="426"/>
      <c r="E48" s="427"/>
      <c r="F48" s="123"/>
      <c r="G48" s="311"/>
      <c r="H48" s="122"/>
      <c r="I48" s="100"/>
      <c r="J48" s="100"/>
      <c r="K48" s="81">
        <f t="shared" si="14"/>
        <v>0</v>
      </c>
      <c r="L48" s="85"/>
      <c r="M48" s="81">
        <f t="shared" ref="M48:M56" si="22">ROUNDDOWN(K48*L48,0)</f>
        <v>0</v>
      </c>
      <c r="N48" s="122"/>
      <c r="O48" s="122"/>
      <c r="P48" s="38"/>
      <c r="Q48" s="38"/>
      <c r="R48" s="38"/>
      <c r="S48" s="38"/>
      <c r="T48" s="38"/>
      <c r="U48" s="134" t="e">
        <f t="shared" si="15"/>
        <v>#NUM!</v>
      </c>
      <c r="V48" s="23">
        <v>46082</v>
      </c>
      <c r="W48" s="23">
        <f t="shared" si="16"/>
        <v>31</v>
      </c>
      <c r="X48" s="135">
        <f t="shared" si="17"/>
        <v>-46050</v>
      </c>
      <c r="Y48" s="135">
        <f t="shared" si="18"/>
        <v>0</v>
      </c>
      <c r="Z48" s="136">
        <f>IF(G48="",1,IF(C48="(２)ソフトウェア利用関連費",VLOOKUP(H48,減価償却!$B$5:$R$16,MATCH(シート①!Y48,減価償却!$T$4:$T$19,-1)+1,1),VLOOKUP(H48,減価償却!$B$20:$R$31,MATCH(シート①!Y48,減価償却!$T$4:$T$19,-1)+1,1)))</f>
        <v>1</v>
      </c>
      <c r="AA48" s="137">
        <f t="shared" si="19"/>
        <v>0</v>
      </c>
      <c r="AB48" s="136">
        <f>IF(OR(I48&lt;20000,YEARFRAC(T48,R48+1,1)&lt;0.25,H48=1),0,IF(C48="(２)ソフトウェア利用関連費",VLOOKUP(H48,減価償却!$B$5:$R$16,MATCH(シート①!AA48,減価償却!$T$4:$T$19,-1)+1,1),VLOOKUP(H48,減価償却!$B$20:$R$31,MATCH(シート①!AA48,減価償却!$T$4:$T$19,-1)+1,1)))</f>
        <v>0</v>
      </c>
      <c r="AC48" s="83">
        <f t="shared" ref="AC48:AC56" si="23">IF(OR(P48="",Q48="",R48="",S48="",T48=""),0,ROUNDDOWN(M48*(Z48-AB48),0))</f>
        <v>0</v>
      </c>
      <c r="AD48" s="83" t="str">
        <f t="shared" si="20"/>
        <v/>
      </c>
      <c r="AE48" s="83" t="str">
        <f t="shared" si="20"/>
        <v/>
      </c>
      <c r="AF48" s="83" t="str">
        <f t="shared" si="20"/>
        <v/>
      </c>
      <c r="AG48" s="83">
        <f t="shared" si="21"/>
        <v>0</v>
      </c>
      <c r="AH48" s="83" t="str">
        <f t="shared" ref="AH48:AJ56" si="24">IF($C48=AH$13,$AG48,"")</f>
        <v/>
      </c>
      <c r="AI48" s="83" t="str">
        <f t="shared" si="24"/>
        <v/>
      </c>
      <c r="AJ48" s="83" t="str">
        <f t="shared" si="24"/>
        <v/>
      </c>
    </row>
    <row r="49" spans="1:36" ht="18" customHeight="1">
      <c r="A49" s="124">
        <v>3</v>
      </c>
      <c r="B49" s="123"/>
      <c r="C49" s="122"/>
      <c r="D49" s="446"/>
      <c r="E49" s="446"/>
      <c r="F49" s="123"/>
      <c r="G49" s="311"/>
      <c r="H49" s="122"/>
      <c r="I49" s="100"/>
      <c r="J49" s="100"/>
      <c r="K49" s="81">
        <f t="shared" si="14"/>
        <v>0</v>
      </c>
      <c r="L49" s="85"/>
      <c r="M49" s="81">
        <f t="shared" si="22"/>
        <v>0</v>
      </c>
      <c r="N49" s="122"/>
      <c r="O49" s="122"/>
      <c r="P49" s="38"/>
      <c r="Q49" s="38"/>
      <c r="R49" s="38"/>
      <c r="S49" s="38"/>
      <c r="T49" s="38"/>
      <c r="U49" s="134" t="e">
        <f t="shared" si="15"/>
        <v>#NUM!</v>
      </c>
      <c r="V49" s="23">
        <v>46082</v>
      </c>
      <c r="W49" s="23">
        <f t="shared" si="16"/>
        <v>31</v>
      </c>
      <c r="X49" s="135">
        <f t="shared" si="17"/>
        <v>-46050</v>
      </c>
      <c r="Y49" s="135">
        <f t="shared" si="18"/>
        <v>0</v>
      </c>
      <c r="Z49" s="136">
        <f>IF(G49="",1,IF(C49="(２)ソフトウェア利用関連費",VLOOKUP(H49,減価償却!$B$5:$R$16,MATCH(シート①!Y49,減価償却!$T$4:$T$19,-1)+1,1),VLOOKUP(H49,減価償却!$B$20:$R$31,MATCH(シート①!Y49,減価償却!$T$4:$T$19,-1)+1,1)))</f>
        <v>1</v>
      </c>
      <c r="AA49" s="137">
        <f t="shared" si="19"/>
        <v>0</v>
      </c>
      <c r="AB49" s="136">
        <f>IF(OR(I49&lt;20000,YEARFRAC(T49,R49+1,1)&lt;0.25,H49=1),0,IF(C49="(２)ソフトウェア利用関連費",VLOOKUP(H49,減価償却!$B$5:$R$16,MATCH(シート①!AA49,減価償却!$T$4:$T$19,-1)+1,1),VLOOKUP(H49,減価償却!$B$20:$R$31,MATCH(シート①!AA49,減価償却!$T$4:$T$19,-1)+1,1)))</f>
        <v>0</v>
      </c>
      <c r="AC49" s="83">
        <f t="shared" si="23"/>
        <v>0</v>
      </c>
      <c r="AD49" s="83" t="str">
        <f t="shared" si="20"/>
        <v/>
      </c>
      <c r="AE49" s="83" t="str">
        <f t="shared" si="20"/>
        <v/>
      </c>
      <c r="AF49" s="83" t="str">
        <f t="shared" si="20"/>
        <v/>
      </c>
      <c r="AG49" s="83">
        <f t="shared" si="21"/>
        <v>0</v>
      </c>
      <c r="AH49" s="83" t="str">
        <f t="shared" si="24"/>
        <v/>
      </c>
      <c r="AI49" s="83" t="str">
        <f t="shared" si="24"/>
        <v/>
      </c>
      <c r="AJ49" s="83" t="str">
        <f t="shared" si="24"/>
        <v/>
      </c>
    </row>
    <row r="50" spans="1:36" ht="18" customHeight="1">
      <c r="A50" s="124">
        <v>4</v>
      </c>
      <c r="B50" s="123"/>
      <c r="C50" s="122"/>
      <c r="D50" s="446"/>
      <c r="E50" s="446"/>
      <c r="F50" s="123"/>
      <c r="G50" s="311"/>
      <c r="H50" s="122"/>
      <c r="I50" s="100"/>
      <c r="J50" s="100"/>
      <c r="K50" s="81">
        <f t="shared" si="14"/>
        <v>0</v>
      </c>
      <c r="L50" s="85"/>
      <c r="M50" s="81">
        <f t="shared" si="22"/>
        <v>0</v>
      </c>
      <c r="N50" s="122"/>
      <c r="O50" s="122"/>
      <c r="P50" s="38"/>
      <c r="Q50" s="38"/>
      <c r="R50" s="38"/>
      <c r="S50" s="38"/>
      <c r="T50" s="38"/>
      <c r="U50" s="134" t="e">
        <f t="shared" si="15"/>
        <v>#NUM!</v>
      </c>
      <c r="V50" s="23">
        <v>46082</v>
      </c>
      <c r="W50" s="23">
        <f t="shared" si="16"/>
        <v>31</v>
      </c>
      <c r="X50" s="135">
        <f t="shared" si="17"/>
        <v>-46050</v>
      </c>
      <c r="Y50" s="135">
        <f t="shared" si="18"/>
        <v>0</v>
      </c>
      <c r="Z50" s="136">
        <f>IF(G50="",1,IF(C50="(２)ソフトウェア利用関連費",VLOOKUP(H50,減価償却!$B$5:$R$16,MATCH(シート①!Y50,減価償却!$T$4:$T$19,-1)+1,1),VLOOKUP(H50,減価償却!$B$20:$R$31,MATCH(シート①!Y50,減価償却!$T$4:$T$19,-1)+1,1)))</f>
        <v>1</v>
      </c>
      <c r="AA50" s="137">
        <f t="shared" si="19"/>
        <v>0</v>
      </c>
      <c r="AB50" s="136">
        <f>IF(OR(I50&lt;20000,YEARFRAC(T50,R50+1,1)&lt;0.25,H50=1),0,IF(C50="(２)ソフトウェア利用関連費",VLOOKUP(H50,減価償却!$B$5:$R$16,MATCH(シート①!AA50,減価償却!$T$4:$T$19,-1)+1,1),VLOOKUP(H50,減価償却!$B$20:$R$31,MATCH(シート①!AA50,減価償却!$T$4:$T$19,-1)+1,1)))</f>
        <v>0</v>
      </c>
      <c r="AC50" s="83">
        <f t="shared" si="23"/>
        <v>0</v>
      </c>
      <c r="AD50" s="83" t="str">
        <f t="shared" si="20"/>
        <v/>
      </c>
      <c r="AE50" s="83" t="str">
        <f t="shared" si="20"/>
        <v/>
      </c>
      <c r="AF50" s="83" t="str">
        <f t="shared" si="20"/>
        <v/>
      </c>
      <c r="AG50" s="83">
        <f t="shared" si="21"/>
        <v>0</v>
      </c>
      <c r="AH50" s="83" t="str">
        <f t="shared" si="24"/>
        <v/>
      </c>
      <c r="AI50" s="83" t="str">
        <f t="shared" si="24"/>
        <v/>
      </c>
      <c r="AJ50" s="83" t="str">
        <f t="shared" si="24"/>
        <v/>
      </c>
    </row>
    <row r="51" spans="1:36" ht="18" customHeight="1">
      <c r="A51" s="124">
        <v>5</v>
      </c>
      <c r="B51" s="123"/>
      <c r="C51" s="122"/>
      <c r="D51" s="446"/>
      <c r="E51" s="446"/>
      <c r="F51" s="123"/>
      <c r="G51" s="311"/>
      <c r="H51" s="122"/>
      <c r="I51" s="100"/>
      <c r="J51" s="100"/>
      <c r="K51" s="81">
        <f t="shared" si="14"/>
        <v>0</v>
      </c>
      <c r="L51" s="85"/>
      <c r="M51" s="81">
        <f t="shared" si="22"/>
        <v>0</v>
      </c>
      <c r="N51" s="122"/>
      <c r="O51" s="122"/>
      <c r="P51" s="38"/>
      <c r="Q51" s="38"/>
      <c r="R51" s="38"/>
      <c r="S51" s="38"/>
      <c r="T51" s="38"/>
      <c r="U51" s="134" t="e">
        <f t="shared" si="15"/>
        <v>#NUM!</v>
      </c>
      <c r="V51" s="23">
        <v>46082</v>
      </c>
      <c r="W51" s="23">
        <f t="shared" si="16"/>
        <v>31</v>
      </c>
      <c r="X51" s="135">
        <f t="shared" si="17"/>
        <v>-46050</v>
      </c>
      <c r="Y51" s="135">
        <f t="shared" si="18"/>
        <v>0</v>
      </c>
      <c r="Z51" s="136">
        <f>IF(G51="",1,IF(C51="(２)ソフトウェア利用関連費",VLOOKUP(H51,減価償却!$B$5:$R$16,MATCH(シート①!Y51,減価償却!$T$4:$T$19,-1)+1,1),VLOOKUP(H51,減価償却!$B$20:$R$31,MATCH(シート①!Y51,減価償却!$T$4:$T$19,-1)+1,1)))</f>
        <v>1</v>
      </c>
      <c r="AA51" s="137">
        <f t="shared" si="19"/>
        <v>0</v>
      </c>
      <c r="AB51" s="136">
        <f>IF(OR(I51&lt;20000,YEARFRAC(T51,R51+1,1)&lt;0.25,H51=1),0,IF(C51="(２)ソフトウェア利用関連費",VLOOKUP(H51,減価償却!$B$5:$R$16,MATCH(シート①!AA51,減価償却!$T$4:$T$19,-1)+1,1),VLOOKUP(H51,減価償却!$B$20:$R$31,MATCH(シート①!AA51,減価償却!$T$4:$T$19,-1)+1,1)))</f>
        <v>0</v>
      </c>
      <c r="AC51" s="83">
        <f t="shared" si="23"/>
        <v>0</v>
      </c>
      <c r="AD51" s="83" t="str">
        <f t="shared" si="20"/>
        <v/>
      </c>
      <c r="AE51" s="83" t="str">
        <f t="shared" si="20"/>
        <v/>
      </c>
      <c r="AF51" s="83" t="str">
        <f t="shared" si="20"/>
        <v/>
      </c>
      <c r="AG51" s="83">
        <f t="shared" si="21"/>
        <v>0</v>
      </c>
      <c r="AH51" s="83" t="str">
        <f t="shared" si="24"/>
        <v/>
      </c>
      <c r="AI51" s="83" t="str">
        <f t="shared" si="24"/>
        <v/>
      </c>
      <c r="AJ51" s="83" t="str">
        <f t="shared" si="24"/>
        <v/>
      </c>
    </row>
    <row r="52" spans="1:36" ht="18" customHeight="1">
      <c r="A52" s="124">
        <v>6</v>
      </c>
      <c r="B52" s="123"/>
      <c r="C52" s="122"/>
      <c r="D52" s="446"/>
      <c r="E52" s="446"/>
      <c r="F52" s="123"/>
      <c r="G52" s="311"/>
      <c r="H52" s="122"/>
      <c r="I52" s="100"/>
      <c r="J52" s="100"/>
      <c r="K52" s="81">
        <f t="shared" si="14"/>
        <v>0</v>
      </c>
      <c r="L52" s="85"/>
      <c r="M52" s="81">
        <f t="shared" si="22"/>
        <v>0</v>
      </c>
      <c r="N52" s="122"/>
      <c r="O52" s="122"/>
      <c r="P52" s="38"/>
      <c r="Q52" s="38"/>
      <c r="R52" s="38"/>
      <c r="S52" s="38"/>
      <c r="T52" s="38"/>
      <c r="U52" s="134" t="e">
        <f t="shared" si="15"/>
        <v>#NUM!</v>
      </c>
      <c r="V52" s="23">
        <v>46082</v>
      </c>
      <c r="W52" s="23">
        <f t="shared" si="16"/>
        <v>31</v>
      </c>
      <c r="X52" s="135">
        <f t="shared" si="17"/>
        <v>-46050</v>
      </c>
      <c r="Y52" s="135">
        <f t="shared" si="18"/>
        <v>0</v>
      </c>
      <c r="Z52" s="136">
        <f>IF(G52="",1,IF(C52="(２)ソフトウェア利用関連費",VLOOKUP(H52,減価償却!$B$5:$R$16,MATCH(シート①!Y52,減価償却!$T$4:$T$19,-1)+1,1),VLOOKUP(H52,減価償却!$B$20:$R$31,MATCH(シート①!Y52,減価償却!$T$4:$T$19,-1)+1,1)))</f>
        <v>1</v>
      </c>
      <c r="AA52" s="137">
        <f t="shared" si="19"/>
        <v>0</v>
      </c>
      <c r="AB52" s="136">
        <f>IF(OR(I52&lt;20000,YEARFRAC(T52,R52+1,1)&lt;0.25,H52=1),0,IF(C52="(２)ソフトウェア利用関連費",VLOOKUP(H52,減価償却!$B$5:$R$16,MATCH(シート①!AA52,減価償却!$T$4:$T$19,-1)+1,1),VLOOKUP(H52,減価償却!$B$20:$R$31,MATCH(シート①!AA52,減価償却!$T$4:$T$19,-1)+1,1)))</f>
        <v>0</v>
      </c>
      <c r="AC52" s="83">
        <f t="shared" si="23"/>
        <v>0</v>
      </c>
      <c r="AD52" s="83" t="str">
        <f t="shared" si="20"/>
        <v/>
      </c>
      <c r="AE52" s="83" t="str">
        <f t="shared" si="20"/>
        <v/>
      </c>
      <c r="AF52" s="83" t="str">
        <f t="shared" si="20"/>
        <v/>
      </c>
      <c r="AG52" s="83">
        <f t="shared" si="21"/>
        <v>0</v>
      </c>
      <c r="AH52" s="83" t="str">
        <f t="shared" si="24"/>
        <v/>
      </c>
      <c r="AI52" s="83" t="str">
        <f t="shared" si="24"/>
        <v/>
      </c>
      <c r="AJ52" s="83" t="str">
        <f t="shared" si="24"/>
        <v/>
      </c>
    </row>
    <row r="53" spans="1:36" ht="18" customHeight="1">
      <c r="A53" s="124">
        <v>7</v>
      </c>
      <c r="B53" s="123"/>
      <c r="C53" s="122"/>
      <c r="D53" s="446"/>
      <c r="E53" s="446"/>
      <c r="F53" s="123"/>
      <c r="G53" s="311"/>
      <c r="H53" s="122"/>
      <c r="I53" s="100"/>
      <c r="J53" s="100"/>
      <c r="K53" s="81">
        <f t="shared" si="14"/>
        <v>0</v>
      </c>
      <c r="L53" s="85"/>
      <c r="M53" s="81">
        <f t="shared" si="22"/>
        <v>0</v>
      </c>
      <c r="N53" s="122"/>
      <c r="O53" s="122"/>
      <c r="P53" s="38"/>
      <c r="Q53" s="38"/>
      <c r="R53" s="38"/>
      <c r="S53" s="38"/>
      <c r="T53" s="38"/>
      <c r="U53" s="134" t="e">
        <f t="shared" si="15"/>
        <v>#NUM!</v>
      </c>
      <c r="V53" s="23">
        <v>46082</v>
      </c>
      <c r="W53" s="23">
        <f t="shared" si="16"/>
        <v>31</v>
      </c>
      <c r="X53" s="135">
        <f t="shared" si="17"/>
        <v>-46050</v>
      </c>
      <c r="Y53" s="135">
        <f t="shared" si="18"/>
        <v>0</v>
      </c>
      <c r="Z53" s="136">
        <f>IF(G53="",1,IF(C53="(２)ソフトウェア利用関連費",VLOOKUP(H53,減価償却!$B$5:$R$16,MATCH(シート①!Y53,減価償却!$T$4:$T$19,-1)+1,1),VLOOKUP(H53,減価償却!$B$20:$R$31,MATCH(シート①!Y53,減価償却!$T$4:$T$19,-1)+1,1)))</f>
        <v>1</v>
      </c>
      <c r="AA53" s="137">
        <f t="shared" si="19"/>
        <v>0</v>
      </c>
      <c r="AB53" s="136">
        <f>IF(OR(I53&lt;20000,YEARFRAC(T53,R53+1,1)&lt;0.25,H53=1),0,IF(C53="(２)ソフトウェア利用関連費",VLOOKUP(H53,減価償却!$B$5:$R$16,MATCH(シート①!AA53,減価償却!$T$4:$T$19,-1)+1,1),VLOOKUP(H53,減価償却!$B$20:$R$31,MATCH(シート①!AA53,減価償却!$T$4:$T$19,-1)+1,1)))</f>
        <v>0</v>
      </c>
      <c r="AC53" s="83">
        <f t="shared" si="23"/>
        <v>0</v>
      </c>
      <c r="AD53" s="83" t="str">
        <f t="shared" si="20"/>
        <v/>
      </c>
      <c r="AE53" s="83" t="str">
        <f t="shared" si="20"/>
        <v/>
      </c>
      <c r="AF53" s="83" t="str">
        <f t="shared" si="20"/>
        <v/>
      </c>
      <c r="AG53" s="83">
        <f t="shared" si="21"/>
        <v>0</v>
      </c>
      <c r="AH53" s="83" t="str">
        <f t="shared" si="24"/>
        <v/>
      </c>
      <c r="AI53" s="83" t="str">
        <f t="shared" si="24"/>
        <v/>
      </c>
      <c r="AJ53" s="83" t="str">
        <f t="shared" si="24"/>
        <v/>
      </c>
    </row>
    <row r="54" spans="1:36" ht="18" customHeight="1">
      <c r="A54" s="124">
        <v>8</v>
      </c>
      <c r="B54" s="123"/>
      <c r="C54" s="122"/>
      <c r="D54" s="446"/>
      <c r="E54" s="446"/>
      <c r="F54" s="123"/>
      <c r="G54" s="311"/>
      <c r="H54" s="122"/>
      <c r="I54" s="100"/>
      <c r="J54" s="100"/>
      <c r="K54" s="81">
        <f t="shared" si="14"/>
        <v>0</v>
      </c>
      <c r="L54" s="85"/>
      <c r="M54" s="81">
        <f t="shared" si="22"/>
        <v>0</v>
      </c>
      <c r="N54" s="122"/>
      <c r="O54" s="122"/>
      <c r="P54" s="38"/>
      <c r="Q54" s="38"/>
      <c r="R54" s="38"/>
      <c r="S54" s="38"/>
      <c r="T54" s="38"/>
      <c r="U54" s="134" t="e">
        <f t="shared" si="15"/>
        <v>#NUM!</v>
      </c>
      <c r="V54" s="23">
        <v>46082</v>
      </c>
      <c r="W54" s="23">
        <f t="shared" si="16"/>
        <v>31</v>
      </c>
      <c r="X54" s="135">
        <f t="shared" si="17"/>
        <v>-46050</v>
      </c>
      <c r="Y54" s="135">
        <f t="shared" si="18"/>
        <v>0</v>
      </c>
      <c r="Z54" s="136">
        <f>IF(G54="",1,IF(C54="(２)ソフトウェア利用関連費",VLOOKUP(H54,減価償却!$B$5:$R$16,MATCH(シート①!Y54,減価償却!$T$4:$T$19,-1)+1,1),VLOOKUP(H54,減価償却!$B$20:$R$31,MATCH(シート①!Y54,減価償却!$T$4:$T$19,-1)+1,1)))</f>
        <v>1</v>
      </c>
      <c r="AA54" s="137">
        <f t="shared" si="19"/>
        <v>0</v>
      </c>
      <c r="AB54" s="136">
        <f>IF(OR(I54&lt;20000,YEARFRAC(T54,R54+1,1)&lt;0.25,H54=1),0,IF(C54="(２)ソフトウェア利用関連費",VLOOKUP(H54,減価償却!$B$5:$R$16,MATCH(シート①!AA54,減価償却!$T$4:$T$19,-1)+1,1),VLOOKUP(H54,減価償却!$B$20:$R$31,MATCH(シート①!AA54,減価償却!$T$4:$T$19,-1)+1,1)))</f>
        <v>0</v>
      </c>
      <c r="AC54" s="83">
        <f t="shared" si="23"/>
        <v>0</v>
      </c>
      <c r="AD54" s="83" t="str">
        <f t="shared" si="20"/>
        <v/>
      </c>
      <c r="AE54" s="83" t="str">
        <f t="shared" si="20"/>
        <v/>
      </c>
      <c r="AF54" s="83" t="str">
        <f t="shared" si="20"/>
        <v/>
      </c>
      <c r="AG54" s="83">
        <f t="shared" si="21"/>
        <v>0</v>
      </c>
      <c r="AH54" s="83" t="str">
        <f t="shared" si="24"/>
        <v/>
      </c>
      <c r="AI54" s="83" t="str">
        <f t="shared" si="24"/>
        <v/>
      </c>
      <c r="AJ54" s="83" t="str">
        <f t="shared" si="24"/>
        <v/>
      </c>
    </row>
    <row r="55" spans="1:36" ht="18" customHeight="1">
      <c r="A55" s="124">
        <v>9</v>
      </c>
      <c r="B55" s="123"/>
      <c r="C55" s="122"/>
      <c r="D55" s="446"/>
      <c r="E55" s="446"/>
      <c r="F55" s="123"/>
      <c r="G55" s="311"/>
      <c r="H55" s="122"/>
      <c r="I55" s="100"/>
      <c r="J55" s="100"/>
      <c r="K55" s="81">
        <f t="shared" si="14"/>
        <v>0</v>
      </c>
      <c r="L55" s="85"/>
      <c r="M55" s="81">
        <f t="shared" si="22"/>
        <v>0</v>
      </c>
      <c r="N55" s="122"/>
      <c r="O55" s="122"/>
      <c r="P55" s="38"/>
      <c r="Q55" s="38"/>
      <c r="R55" s="38"/>
      <c r="S55" s="38"/>
      <c r="T55" s="38"/>
      <c r="U55" s="134" t="e">
        <f t="shared" si="15"/>
        <v>#NUM!</v>
      </c>
      <c r="V55" s="23">
        <v>46082</v>
      </c>
      <c r="W55" s="23">
        <f t="shared" si="16"/>
        <v>31</v>
      </c>
      <c r="X55" s="135">
        <f t="shared" si="17"/>
        <v>-46050</v>
      </c>
      <c r="Y55" s="135">
        <f t="shared" si="18"/>
        <v>0</v>
      </c>
      <c r="Z55" s="136">
        <f>IF(G55="",1,IF(C55="(２)ソフトウェア利用関連費",VLOOKUP(H55,減価償却!$B$5:$R$16,MATCH(シート①!Y55,減価償却!$T$4:$T$19,-1)+1,1),VLOOKUP(H55,減価償却!$B$20:$R$31,MATCH(シート①!Y55,減価償却!$T$4:$T$19,-1)+1,1)))</f>
        <v>1</v>
      </c>
      <c r="AA55" s="137">
        <f t="shared" si="19"/>
        <v>0</v>
      </c>
      <c r="AB55" s="136">
        <f>IF(OR(I55&lt;20000,YEARFRAC(T55,R55+1,1)&lt;0.25,H55=1),0,IF(C55="(２)ソフトウェア利用関連費",VLOOKUP(H55,減価償却!$B$5:$R$16,MATCH(シート①!AA55,減価償却!$T$4:$T$19,-1)+1,1),VLOOKUP(H55,減価償却!$B$20:$R$31,MATCH(シート①!AA55,減価償却!$T$4:$T$19,-1)+1,1)))</f>
        <v>0</v>
      </c>
      <c r="AC55" s="83">
        <f t="shared" si="23"/>
        <v>0</v>
      </c>
      <c r="AD55" s="83" t="str">
        <f t="shared" si="20"/>
        <v/>
      </c>
      <c r="AE55" s="83" t="str">
        <f t="shared" si="20"/>
        <v/>
      </c>
      <c r="AF55" s="83" t="str">
        <f t="shared" si="20"/>
        <v/>
      </c>
      <c r="AG55" s="83">
        <f t="shared" si="21"/>
        <v>0</v>
      </c>
      <c r="AH55" s="83" t="str">
        <f t="shared" si="24"/>
        <v/>
      </c>
      <c r="AI55" s="83" t="str">
        <f t="shared" si="24"/>
        <v/>
      </c>
      <c r="AJ55" s="83" t="str">
        <f t="shared" si="24"/>
        <v/>
      </c>
    </row>
    <row r="56" spans="1:36" ht="18" customHeight="1">
      <c r="A56" s="124">
        <v>10</v>
      </c>
      <c r="B56" s="123"/>
      <c r="C56" s="122"/>
      <c r="D56" s="446"/>
      <c r="E56" s="446"/>
      <c r="F56" s="123"/>
      <c r="G56" s="311"/>
      <c r="H56" s="122"/>
      <c r="I56" s="100"/>
      <c r="J56" s="100"/>
      <c r="K56" s="81">
        <f t="shared" si="14"/>
        <v>0</v>
      </c>
      <c r="L56" s="85"/>
      <c r="M56" s="81">
        <f t="shared" si="22"/>
        <v>0</v>
      </c>
      <c r="N56" s="122"/>
      <c r="O56" s="122"/>
      <c r="P56" s="38"/>
      <c r="Q56" s="38"/>
      <c r="R56" s="38"/>
      <c r="S56" s="38"/>
      <c r="T56" s="38"/>
      <c r="U56" s="134" t="e">
        <f t="shared" si="15"/>
        <v>#NUM!</v>
      </c>
      <c r="V56" s="23">
        <v>46082</v>
      </c>
      <c r="W56" s="23">
        <f t="shared" si="16"/>
        <v>31</v>
      </c>
      <c r="X56" s="135">
        <f t="shared" si="17"/>
        <v>-46050</v>
      </c>
      <c r="Y56" s="135">
        <f t="shared" si="18"/>
        <v>0</v>
      </c>
      <c r="Z56" s="136">
        <f>IF(G56="",1,IF(C56="(２)ソフトウェア利用関連費",VLOOKUP(H56,減価償却!$B$5:$R$16,MATCH(シート①!Y56,減価償却!$T$4:$T$19,-1)+1,1),VLOOKUP(H56,減価償却!$B$20:$R$31,MATCH(シート①!Y56,減価償却!$T$4:$T$19,-1)+1,1)))</f>
        <v>1</v>
      </c>
      <c r="AA56" s="137">
        <f t="shared" si="19"/>
        <v>0</v>
      </c>
      <c r="AB56" s="136">
        <f>IF(OR(I56&lt;20000,YEARFRAC(T56,R56+1,1)&lt;0.25,H56=1),0,IF(C56="(２)ソフトウェア利用関連費",VLOOKUP(H56,減価償却!$B$5:$R$16,MATCH(シート①!AA56,減価償却!$T$4:$T$19,-1)+1,1),VLOOKUP(H56,減価償却!$B$20:$R$31,MATCH(シート①!AA56,減価償却!$T$4:$T$19,-1)+1,1)))</f>
        <v>0</v>
      </c>
      <c r="AC56" s="83">
        <f t="shared" si="23"/>
        <v>0</v>
      </c>
      <c r="AD56" s="83" t="str">
        <f t="shared" si="20"/>
        <v/>
      </c>
      <c r="AE56" s="83" t="str">
        <f t="shared" si="20"/>
        <v/>
      </c>
      <c r="AF56" s="83" t="str">
        <f t="shared" si="20"/>
        <v/>
      </c>
      <c r="AG56" s="83">
        <f t="shared" si="21"/>
        <v>0</v>
      </c>
      <c r="AH56" s="83" t="str">
        <f t="shared" si="24"/>
        <v/>
      </c>
      <c r="AI56" s="83" t="str">
        <f t="shared" si="24"/>
        <v/>
      </c>
      <c r="AJ56" s="83" t="str">
        <f t="shared" si="24"/>
        <v/>
      </c>
    </row>
    <row r="57" spans="1:36" ht="18" customHeight="1">
      <c r="A57" s="320"/>
      <c r="B57" s="319"/>
      <c r="C57" s="319"/>
      <c r="D57" s="319"/>
      <c r="E57" s="319"/>
      <c r="F57" s="319"/>
      <c r="G57" s="319"/>
      <c r="H57" s="319"/>
      <c r="I57" s="319"/>
      <c r="J57" s="319"/>
      <c r="K57" s="319"/>
      <c r="L57" s="319"/>
      <c r="M57" s="319"/>
      <c r="N57" s="319"/>
      <c r="O57" s="319"/>
      <c r="P57" s="319"/>
      <c r="Q57" s="319"/>
      <c r="R57" s="319"/>
      <c r="S57" s="319"/>
      <c r="T57" s="319"/>
      <c r="U57" s="7"/>
      <c r="V57" s="7"/>
      <c r="W57" s="7"/>
      <c r="X57" s="7"/>
      <c r="Y57" s="7"/>
      <c r="Z57" s="7"/>
      <c r="AA57" s="395"/>
      <c r="AB57" s="396" t="s">
        <v>1224</v>
      </c>
      <c r="AC57" s="316" t="s">
        <v>16</v>
      </c>
      <c r="AD57" s="83">
        <f t="shared" ref="AD57:AJ57" si="25">SUM(AD47:AD56)</f>
        <v>0</v>
      </c>
      <c r="AE57" s="83">
        <f t="shared" si="25"/>
        <v>0</v>
      </c>
      <c r="AF57" s="83">
        <f t="shared" si="25"/>
        <v>0</v>
      </c>
      <c r="AG57" s="83">
        <f t="shared" si="25"/>
        <v>0</v>
      </c>
      <c r="AH57" s="83">
        <f t="shared" si="25"/>
        <v>0</v>
      </c>
      <c r="AI57" s="83">
        <f t="shared" si="25"/>
        <v>0</v>
      </c>
      <c r="AJ57" s="83">
        <f t="shared" si="25"/>
        <v>0</v>
      </c>
    </row>
    <row r="58" spans="1:36" s="19" customFormat="1" ht="18" customHeight="1">
      <c r="B58" s="321"/>
      <c r="C58" s="321"/>
      <c r="D58" s="321"/>
      <c r="E58" s="321"/>
      <c r="F58" s="321"/>
      <c r="G58" s="321"/>
      <c r="H58" s="321"/>
      <c r="I58" s="321"/>
      <c r="J58" s="321"/>
      <c r="K58" s="321"/>
      <c r="L58" s="321"/>
      <c r="M58" s="321"/>
      <c r="N58" s="321"/>
      <c r="O58" s="321"/>
      <c r="P58" s="321"/>
      <c r="Q58" s="321"/>
      <c r="R58" s="321"/>
      <c r="S58" s="321"/>
      <c r="T58" s="321"/>
      <c r="U58" s="65"/>
      <c r="V58" s="65"/>
      <c r="W58" s="65"/>
      <c r="X58" s="65"/>
      <c r="Y58" s="65"/>
      <c r="Z58" s="65"/>
      <c r="AA58" s="321"/>
      <c r="AB58" s="321"/>
      <c r="AC58" s="20"/>
      <c r="AD58" s="20"/>
      <c r="AE58" s="20"/>
      <c r="AF58" s="20"/>
      <c r="AG58" s="20"/>
      <c r="AH58" s="20"/>
      <c r="AI58" s="20"/>
      <c r="AJ58" s="20"/>
    </row>
    <row r="59" spans="1:36" ht="15" customHeight="1">
      <c r="AB59" s="389" t="s">
        <v>1225</v>
      </c>
      <c r="AC59" s="88" t="s">
        <v>0</v>
      </c>
      <c r="AD59" s="83">
        <f>SUM(AD42,AD57)</f>
        <v>0</v>
      </c>
      <c r="AE59" s="83">
        <f t="shared" ref="AE59:AJ59" si="26">SUM(AE42,AE57)</f>
        <v>0</v>
      </c>
      <c r="AF59" s="83">
        <f t="shared" si="26"/>
        <v>0</v>
      </c>
      <c r="AG59" s="83">
        <f t="shared" si="26"/>
        <v>0</v>
      </c>
      <c r="AH59" s="83">
        <f>SUM(AH42,AH57)</f>
        <v>0</v>
      </c>
      <c r="AI59" s="83">
        <f t="shared" si="26"/>
        <v>0</v>
      </c>
      <c r="AJ59" s="83">
        <f t="shared" si="26"/>
        <v>0</v>
      </c>
    </row>
    <row r="60" spans="1:36" ht="15" customHeight="1">
      <c r="AB60" s="394"/>
    </row>
    <row r="61" spans="1:36" ht="15" customHeight="1">
      <c r="AA61" s="393" t="s">
        <v>195</v>
      </c>
      <c r="AB61" s="389" t="s">
        <v>1225</v>
      </c>
      <c r="AC61" s="88" t="s">
        <v>0</v>
      </c>
      <c r="AD61" s="89"/>
      <c r="AE61" s="89"/>
      <c r="AF61" s="89"/>
      <c r="AG61" s="89"/>
      <c r="AH61" s="89"/>
      <c r="AI61" s="89"/>
      <c r="AJ61" s="89"/>
    </row>
    <row r="62" spans="1:36" ht="15" customHeight="1">
      <c r="AA62" s="393" t="s">
        <v>196</v>
      </c>
      <c r="AB62" s="389" t="s">
        <v>1225</v>
      </c>
      <c r="AC62" s="88" t="s">
        <v>0</v>
      </c>
      <c r="AD62" s="89"/>
      <c r="AE62" s="89"/>
      <c r="AF62" s="89"/>
      <c r="AG62" s="89"/>
      <c r="AH62" s="89"/>
      <c r="AI62" s="89"/>
      <c r="AJ62" s="89"/>
    </row>
    <row r="63" spans="1:36" ht="15" customHeight="1">
      <c r="AA63" s="393" t="s">
        <v>197</v>
      </c>
      <c r="AB63" s="389" t="s">
        <v>1225</v>
      </c>
      <c r="AC63" s="88" t="s">
        <v>0</v>
      </c>
      <c r="AD63" s="89"/>
      <c r="AE63" s="89"/>
      <c r="AF63" s="89"/>
      <c r="AG63" s="89"/>
      <c r="AH63" s="89"/>
      <c r="AI63" s="89"/>
      <c r="AJ63" s="89"/>
    </row>
    <row r="64" spans="1:36" ht="15" customHeight="1">
      <c r="AA64" s="393" t="s">
        <v>198</v>
      </c>
      <c r="AB64" s="389" t="s">
        <v>1225</v>
      </c>
      <c r="AC64" s="88" t="s">
        <v>0</v>
      </c>
      <c r="AD64" s="89"/>
      <c r="AE64" s="89"/>
      <c r="AF64" s="89"/>
      <c r="AG64" s="89"/>
      <c r="AH64" s="89"/>
      <c r="AI64" s="89"/>
      <c r="AJ64" s="89"/>
    </row>
    <row r="65" spans="27:36" ht="15" customHeight="1">
      <c r="AA65" s="393" t="s">
        <v>199</v>
      </c>
      <c r="AB65" s="389" t="s">
        <v>1225</v>
      </c>
      <c r="AC65" s="88" t="s">
        <v>0</v>
      </c>
      <c r="AD65" s="89"/>
      <c r="AE65" s="89"/>
      <c r="AF65" s="89"/>
      <c r="AG65" s="89"/>
      <c r="AH65" s="89"/>
      <c r="AI65" s="89"/>
      <c r="AJ65" s="89"/>
    </row>
    <row r="66" spans="27:36" ht="15" customHeight="1">
      <c r="AA66" s="393" t="s">
        <v>200</v>
      </c>
      <c r="AB66" s="389" t="s">
        <v>1225</v>
      </c>
      <c r="AC66" s="88" t="s">
        <v>0</v>
      </c>
      <c r="AD66" s="83">
        <f>SUM(AD59,AD61:AD65)</f>
        <v>0</v>
      </c>
      <c r="AE66" s="83">
        <f t="shared" ref="AE66:AJ66" si="27">SUM(AE59,AE61:AE65)</f>
        <v>0</v>
      </c>
      <c r="AF66" s="83">
        <f t="shared" si="27"/>
        <v>0</v>
      </c>
      <c r="AG66" s="83">
        <f t="shared" si="27"/>
        <v>0</v>
      </c>
      <c r="AH66" s="83">
        <f>SUM(AH59,AH61:AH65)</f>
        <v>0</v>
      </c>
      <c r="AI66" s="83">
        <f t="shared" si="27"/>
        <v>0</v>
      </c>
      <c r="AJ66" s="83">
        <f t="shared" si="27"/>
        <v>0</v>
      </c>
    </row>
  </sheetData>
  <sheetProtection password="EADB" sheet="1" objects="1" scenarios="1" selectLockedCells="1"/>
  <mergeCells count="64">
    <mergeCell ref="I12:I13"/>
    <mergeCell ref="J12:J13"/>
    <mergeCell ref="G12:G13"/>
    <mergeCell ref="A12:A13"/>
    <mergeCell ref="A45:A46"/>
    <mergeCell ref="H12:H13"/>
    <mergeCell ref="L12:L13"/>
    <mergeCell ref="D56:E56"/>
    <mergeCell ref="D49:E49"/>
    <mergeCell ref="D50:E50"/>
    <mergeCell ref="D55:E55"/>
    <mergeCell ref="D52:E52"/>
    <mergeCell ref="D53:E53"/>
    <mergeCell ref="D54:E54"/>
    <mergeCell ref="F45:F46"/>
    <mergeCell ref="I45:I46"/>
    <mergeCell ref="J45:J46"/>
    <mergeCell ref="K45:K46"/>
    <mergeCell ref="H45:H46"/>
    <mergeCell ref="G45:G46"/>
    <mergeCell ref="K12:K13"/>
    <mergeCell ref="D51:E51"/>
    <mergeCell ref="AG12:AJ12"/>
    <mergeCell ref="M12:M13"/>
    <mergeCell ref="V12:W12"/>
    <mergeCell ref="AC12:AF12"/>
    <mergeCell ref="P12:P13"/>
    <mergeCell ref="Q12:R12"/>
    <mergeCell ref="S12:T12"/>
    <mergeCell ref="N12:O12"/>
    <mergeCell ref="Y12:Z12"/>
    <mergeCell ref="AA12:AB12"/>
    <mergeCell ref="D47:E47"/>
    <mergeCell ref="D48:E48"/>
    <mergeCell ref="AG45:AJ45"/>
    <mergeCell ref="F12:F13"/>
    <mergeCell ref="B6:C6"/>
    <mergeCell ref="D6:E6"/>
    <mergeCell ref="B45:B46"/>
    <mergeCell ref="C45:C46"/>
    <mergeCell ref="D45:E46"/>
    <mergeCell ref="B7:C7"/>
    <mergeCell ref="D7:E7"/>
    <mergeCell ref="B12:B13"/>
    <mergeCell ref="C12:C13"/>
    <mergeCell ref="D12:D13"/>
    <mergeCell ref="E12:E13"/>
    <mergeCell ref="B8:C9"/>
    <mergeCell ref="B3:C3"/>
    <mergeCell ref="D3:E3"/>
    <mergeCell ref="B4:C4"/>
    <mergeCell ref="D4:E4"/>
    <mergeCell ref="B5:C5"/>
    <mergeCell ref="D5:E5"/>
    <mergeCell ref="Y45:Z45"/>
    <mergeCell ref="AA45:AB45"/>
    <mergeCell ref="AC45:AF45"/>
    <mergeCell ref="L45:L46"/>
    <mergeCell ref="M45:M46"/>
    <mergeCell ref="V45:W45"/>
    <mergeCell ref="Q45:R45"/>
    <mergeCell ref="N45:O45"/>
    <mergeCell ref="P45:P46"/>
    <mergeCell ref="S45:T45"/>
  </mergeCells>
  <phoneticPr fontId="4"/>
  <conditionalFormatting sqref="D3:E9 B14:B41 D14:D41 F14:J41 L14:L41 B47:J56 L47:L56 N47:T56 N14:T41">
    <cfRule type="expression" dxfId="37" priority="69">
      <formula>B3&lt;&gt;""</formula>
    </cfRule>
  </conditionalFormatting>
  <conditionalFormatting sqref="S47:T56 S14:T41">
    <cfRule type="expression" dxfId="36" priority="67">
      <formula>AND($T14&lt;&gt;"",$S14&lt;&gt;"",$T14-$S14&lt;0)</formula>
    </cfRule>
  </conditionalFormatting>
  <conditionalFormatting sqref="P47:T56 P14:T41">
    <cfRule type="expression" dxfId="35" priority="65">
      <formula>AND(P14&lt;&gt;"",P14-$D$7&lt;0)</formula>
    </cfRule>
  </conditionalFormatting>
  <conditionalFormatting sqref="Q14:R41 Q47:R56">
    <cfRule type="expression" dxfId="34" priority="1">
      <formula>AND($R14&lt;&gt;"",$Q14&lt;&gt;"",$R14-$Q14&lt;0)</formula>
    </cfRule>
  </conditionalFormatting>
  <dataValidations count="4">
    <dataValidation type="list" allowBlank="1" showInputMessage="1" showErrorMessage="1" sqref="C47:C56">
      <formula1>"(２)ソフトウェア利用関連費"</formula1>
    </dataValidation>
    <dataValidation type="date" operator="greaterThanOrEqual" allowBlank="1" showInputMessage="1" showErrorMessage="1" error="日付を入力して下さい。_x000a_&quot;2023/1/1&quot;の様にご入力下さい。_x000a_" sqref="P47:U56 P14:U41">
      <formula1>1</formula1>
    </dataValidation>
    <dataValidation type="list" allowBlank="1" showInputMessage="1" showErrorMessage="1" sqref="B47:B56 B14:B41">
      <formula1>"新規,変更,申請済"</formula1>
    </dataValidation>
    <dataValidation type="list" allowBlank="1" showInputMessage="1" showErrorMessage="1" sqref="F47:F56 F14:F41">
      <formula1>"購入,サブスク,リース,レンタル"</formula1>
    </dataValidation>
  </dataValidations>
  <pageMargins left="0.51181102362204722" right="0.31496062992125984" top="0.55118110236220474" bottom="0.55118110236220474" header="0.31496062992125984" footer="0.31496062992125984"/>
  <pageSetup paperSize="8" scale="57"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H47:H56 H14:H41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0" bestFit="1" customWidth="1"/>
    <col min="2" max="2" width="11.875" style="40" customWidth="1"/>
    <col min="3" max="3" width="12.5" style="40" customWidth="1"/>
    <col min="4" max="4" width="10.25" style="40" customWidth="1"/>
    <col min="5" max="5" width="7.125" style="40" customWidth="1"/>
    <col min="6" max="6" width="11.875" style="40" customWidth="1"/>
    <col min="7" max="7" width="12.875" style="40" customWidth="1"/>
    <col min="8" max="8" width="11" style="40" customWidth="1"/>
    <col min="9" max="10" width="7.125" style="40" customWidth="1"/>
    <col min="11" max="11" width="16.125" style="40" customWidth="1"/>
    <col min="12" max="12" width="8.25" style="40" customWidth="1"/>
    <col min="13" max="13" width="12.25" style="40" customWidth="1"/>
    <col min="14" max="14" width="11.75" style="40" customWidth="1"/>
    <col min="15" max="15" width="10.5" style="40" bestFit="1" customWidth="1"/>
    <col min="16" max="16" width="13" style="40" bestFit="1" customWidth="1"/>
    <col min="17" max="17" width="14" style="40" customWidth="1"/>
    <col min="18" max="18" width="11.375" style="40" bestFit="1" customWidth="1"/>
    <col min="19" max="21" width="12" style="40" customWidth="1"/>
    <col min="22" max="22" width="15.25" style="40" customWidth="1"/>
    <col min="23" max="23" width="18.125" style="40" bestFit="1" customWidth="1"/>
    <col min="24" max="25" width="21" style="40" bestFit="1" customWidth="1"/>
    <col min="26" max="27" width="16.625" style="40" customWidth="1"/>
    <col min="28" max="28" width="10.625" style="40" customWidth="1"/>
    <col min="29" max="16384" width="9" style="40"/>
  </cols>
  <sheetData>
    <row r="1" spans="1:19" ht="21" customHeight="1">
      <c r="A1" s="43"/>
      <c r="B1" s="30" t="s">
        <v>1080</v>
      </c>
      <c r="C1" s="29"/>
      <c r="D1" s="43"/>
      <c r="E1" s="43"/>
      <c r="F1" s="43"/>
      <c r="G1" s="43"/>
      <c r="Q1" s="41"/>
    </row>
    <row r="2" spans="1:19" ht="24" customHeight="1">
      <c r="B2" s="398"/>
      <c r="C2" s="30"/>
      <c r="D2" s="43"/>
      <c r="E2" s="43"/>
      <c r="F2" s="43"/>
      <c r="G2" s="43"/>
      <c r="Q2" s="62" t="s">
        <v>188</v>
      </c>
    </row>
    <row r="3" spans="1:19" ht="18" customHeight="1" thickBot="1">
      <c r="B3" s="462" t="s">
        <v>15</v>
      </c>
      <c r="C3" s="462"/>
      <c r="D3" s="462"/>
      <c r="E3" s="462"/>
      <c r="F3" s="463">
        <f>シート①!D3</f>
        <v>0</v>
      </c>
      <c r="G3" s="463"/>
      <c r="H3" s="120"/>
      <c r="Q3" s="118" t="s">
        <v>183</v>
      </c>
    </row>
    <row r="4" spans="1:19" ht="18" customHeight="1" thickBot="1">
      <c r="B4" s="462" t="s">
        <v>14</v>
      </c>
      <c r="C4" s="462"/>
      <c r="D4" s="462"/>
      <c r="E4" s="462"/>
      <c r="F4" s="464"/>
      <c r="G4" s="464"/>
      <c r="H4" s="120"/>
      <c r="Q4" s="220"/>
    </row>
    <row r="5" spans="1:19" ht="18" customHeight="1">
      <c r="B5" s="462" t="s">
        <v>171</v>
      </c>
      <c r="C5" s="462"/>
      <c r="D5" s="462" t="s">
        <v>171</v>
      </c>
      <c r="E5" s="462"/>
      <c r="F5" s="463">
        <f>シート①!D5</f>
        <v>0</v>
      </c>
      <c r="G5" s="463"/>
      <c r="H5" s="120"/>
    </row>
    <row r="6" spans="1:19" ht="18" customHeight="1">
      <c r="B6" s="462" t="s">
        <v>175</v>
      </c>
      <c r="C6" s="462"/>
      <c r="D6" s="462" t="s">
        <v>173</v>
      </c>
      <c r="E6" s="462"/>
      <c r="F6" s="464"/>
      <c r="G6" s="464"/>
      <c r="H6" s="120"/>
    </row>
    <row r="7" spans="1:19" ht="18" customHeight="1">
      <c r="B7" s="421" t="s">
        <v>1154</v>
      </c>
      <c r="C7" s="465"/>
      <c r="D7" s="465"/>
      <c r="E7" s="466"/>
      <c r="F7" s="467">
        <f>シート①!D7</f>
        <v>0</v>
      </c>
      <c r="G7" s="467"/>
      <c r="H7" s="121"/>
    </row>
    <row r="8" spans="1:19" ht="18" customHeight="1">
      <c r="B8" s="468" t="s">
        <v>1031</v>
      </c>
      <c r="C8" s="469"/>
      <c r="D8" s="469"/>
      <c r="E8" s="470"/>
      <c r="F8" s="243" t="s">
        <v>1054</v>
      </c>
      <c r="G8" s="335" t="s">
        <v>1144</v>
      </c>
      <c r="H8" s="212"/>
    </row>
    <row r="9" spans="1:19" ht="18" customHeight="1">
      <c r="B9" s="471"/>
      <c r="C9" s="472"/>
      <c r="D9" s="472"/>
      <c r="E9" s="473"/>
      <c r="F9" s="312">
        <f>シート①!D9</f>
        <v>0</v>
      </c>
      <c r="G9" s="312">
        <f>シート①!E9</f>
        <v>0</v>
      </c>
      <c r="H9" s="212"/>
      <c r="O9" s="117"/>
      <c r="P9" s="118"/>
    </row>
    <row r="10" spans="1:19" ht="18" customHeight="1">
      <c r="P10" s="241"/>
    </row>
    <row r="11" spans="1:19" ht="18" customHeight="1">
      <c r="B11" s="44" t="s">
        <v>177</v>
      </c>
      <c r="C11" s="45"/>
      <c r="D11" s="46"/>
      <c r="E11" s="46"/>
      <c r="F11" s="46"/>
      <c r="G11" s="46"/>
      <c r="H11" s="46"/>
    </row>
    <row r="12" spans="1:19" ht="34.5" customHeight="1">
      <c r="A12" s="474"/>
      <c r="B12" s="484" t="s">
        <v>8</v>
      </c>
      <c r="C12" s="452" t="s">
        <v>160</v>
      </c>
      <c r="D12" s="454"/>
      <c r="E12" s="452" t="s">
        <v>190</v>
      </c>
      <c r="F12" s="453"/>
      <c r="G12" s="486" t="s">
        <v>19</v>
      </c>
      <c r="H12" s="484" t="s">
        <v>167</v>
      </c>
      <c r="I12" s="475" t="s">
        <v>201</v>
      </c>
      <c r="J12" s="476"/>
      <c r="K12" s="477" t="s">
        <v>18</v>
      </c>
      <c r="L12" s="478"/>
      <c r="M12" s="482" t="s">
        <v>1152</v>
      </c>
      <c r="N12" s="482" t="s">
        <v>166</v>
      </c>
      <c r="O12" s="482" t="s">
        <v>180</v>
      </c>
      <c r="P12" s="479" t="s">
        <v>178</v>
      </c>
      <c r="Q12" s="481" t="s">
        <v>1063</v>
      </c>
      <c r="R12" s="450"/>
    </row>
    <row r="13" spans="1:19" ht="34.5" customHeight="1">
      <c r="A13" s="474"/>
      <c r="B13" s="485"/>
      <c r="C13" s="455"/>
      <c r="D13" s="456"/>
      <c r="E13" s="47"/>
      <c r="F13" s="48" t="s">
        <v>163</v>
      </c>
      <c r="G13" s="487"/>
      <c r="H13" s="485"/>
      <c r="I13" s="64"/>
      <c r="J13" s="56" t="s">
        <v>202</v>
      </c>
      <c r="K13" s="49"/>
      <c r="L13" s="50" t="s">
        <v>17</v>
      </c>
      <c r="M13" s="483"/>
      <c r="N13" s="483"/>
      <c r="O13" s="483"/>
      <c r="P13" s="480"/>
      <c r="Q13" s="481"/>
      <c r="R13" s="450"/>
    </row>
    <row r="14" spans="1:19" ht="32.1" customHeight="1">
      <c r="A14" s="126">
        <v>1</v>
      </c>
      <c r="B14" s="209"/>
      <c r="C14" s="451"/>
      <c r="D14" s="451"/>
      <c r="E14" s="304"/>
      <c r="F14" s="304"/>
      <c r="G14" s="337"/>
      <c r="H14" s="346"/>
      <c r="I14" s="304"/>
      <c r="J14" s="304"/>
      <c r="K14" s="304"/>
      <c r="L14" s="304"/>
      <c r="M14" s="38"/>
      <c r="N14" s="90"/>
      <c r="O14" s="91"/>
      <c r="P14" s="91"/>
      <c r="Q14" s="338"/>
      <c r="R14" s="348" t="str">
        <f>IFERROR(O14/I14*J14,"")</f>
        <v/>
      </c>
      <c r="S14" s="347" t="str">
        <f>IF(R14="","",IF(P14=R14,"〇","✓"))</f>
        <v/>
      </c>
    </row>
    <row r="15" spans="1:19" ht="32.1" customHeight="1">
      <c r="A15" s="126">
        <v>2</v>
      </c>
      <c r="B15" s="209"/>
      <c r="C15" s="458"/>
      <c r="D15" s="459"/>
      <c r="E15" s="304"/>
      <c r="F15" s="304"/>
      <c r="G15" s="337"/>
      <c r="H15" s="346"/>
      <c r="I15" s="304"/>
      <c r="J15" s="304"/>
      <c r="K15" s="304"/>
      <c r="L15" s="304"/>
      <c r="M15" s="38"/>
      <c r="N15" s="90"/>
      <c r="O15" s="91"/>
      <c r="P15" s="91"/>
      <c r="Q15" s="338"/>
      <c r="R15" s="348" t="str">
        <f t="shared" ref="R15:R40" si="0">IFERROR(O15/I15*J15,"")</f>
        <v/>
      </c>
      <c r="S15" s="347" t="str">
        <f t="shared" ref="S15:S40" si="1">IF(R15="","",IF(P15=R15,"〇","✓"))</f>
        <v/>
      </c>
    </row>
    <row r="16" spans="1:19" ht="32.1" customHeight="1">
      <c r="A16" s="126">
        <v>3</v>
      </c>
      <c r="B16" s="209"/>
      <c r="C16" s="458"/>
      <c r="D16" s="459"/>
      <c r="E16" s="304"/>
      <c r="F16" s="304"/>
      <c r="G16" s="337"/>
      <c r="H16" s="346"/>
      <c r="I16" s="304"/>
      <c r="J16" s="304"/>
      <c r="K16" s="304"/>
      <c r="L16" s="304"/>
      <c r="M16" s="38"/>
      <c r="N16" s="90"/>
      <c r="O16" s="91"/>
      <c r="P16" s="91"/>
      <c r="Q16" s="338"/>
      <c r="R16" s="348" t="str">
        <f t="shared" si="0"/>
        <v/>
      </c>
      <c r="S16" s="347" t="str">
        <f t="shared" si="1"/>
        <v/>
      </c>
    </row>
    <row r="17" spans="1:19" ht="32.1" customHeight="1">
      <c r="A17" s="126">
        <v>4</v>
      </c>
      <c r="B17" s="209"/>
      <c r="C17" s="451"/>
      <c r="D17" s="451"/>
      <c r="E17" s="304"/>
      <c r="F17" s="304"/>
      <c r="G17" s="337"/>
      <c r="H17" s="349"/>
      <c r="I17" s="304"/>
      <c r="J17" s="304"/>
      <c r="K17" s="304"/>
      <c r="L17" s="304"/>
      <c r="M17" s="38"/>
      <c r="N17" s="90"/>
      <c r="O17" s="91"/>
      <c r="P17" s="91"/>
      <c r="Q17" s="338"/>
      <c r="R17" s="348" t="str">
        <f t="shared" si="0"/>
        <v/>
      </c>
      <c r="S17" s="347" t="str">
        <f t="shared" si="1"/>
        <v/>
      </c>
    </row>
    <row r="18" spans="1:19" ht="32.1" customHeight="1">
      <c r="A18" s="126">
        <v>5</v>
      </c>
      <c r="B18" s="130"/>
      <c r="C18" s="451"/>
      <c r="D18" s="451"/>
      <c r="E18" s="129"/>
      <c r="F18" s="129"/>
      <c r="G18" s="337"/>
      <c r="H18" s="346"/>
      <c r="I18" s="129"/>
      <c r="J18" s="129"/>
      <c r="K18" s="129"/>
      <c r="L18" s="129"/>
      <c r="M18" s="38"/>
      <c r="N18" s="90"/>
      <c r="O18" s="91"/>
      <c r="P18" s="91"/>
      <c r="Q18" s="94"/>
      <c r="R18" s="348" t="str">
        <f t="shared" si="0"/>
        <v/>
      </c>
      <c r="S18" s="347" t="str">
        <f t="shared" si="1"/>
        <v/>
      </c>
    </row>
    <row r="19" spans="1:19" ht="32.1" customHeight="1">
      <c r="A19" s="126">
        <v>6</v>
      </c>
      <c r="B19" s="130"/>
      <c r="C19" s="451"/>
      <c r="D19" s="451"/>
      <c r="E19" s="129"/>
      <c r="F19" s="129"/>
      <c r="G19" s="337"/>
      <c r="H19" s="346"/>
      <c r="I19" s="129"/>
      <c r="J19" s="129"/>
      <c r="K19" s="129"/>
      <c r="L19" s="129"/>
      <c r="M19" s="38"/>
      <c r="N19" s="90"/>
      <c r="O19" s="91"/>
      <c r="P19" s="91"/>
      <c r="Q19" s="94"/>
      <c r="R19" s="348" t="str">
        <f t="shared" si="0"/>
        <v/>
      </c>
      <c r="S19" s="347" t="str">
        <f t="shared" si="1"/>
        <v/>
      </c>
    </row>
    <row r="20" spans="1:19" ht="32.1" customHeight="1">
      <c r="A20" s="126">
        <v>7</v>
      </c>
      <c r="B20" s="130"/>
      <c r="C20" s="451"/>
      <c r="D20" s="451"/>
      <c r="E20" s="129"/>
      <c r="F20" s="129"/>
      <c r="G20" s="337"/>
      <c r="H20" s="346"/>
      <c r="I20" s="129"/>
      <c r="J20" s="129"/>
      <c r="K20" s="129"/>
      <c r="L20" s="129"/>
      <c r="M20" s="38"/>
      <c r="N20" s="90"/>
      <c r="O20" s="91"/>
      <c r="P20" s="91"/>
      <c r="Q20" s="337"/>
      <c r="R20" s="348" t="str">
        <f t="shared" si="0"/>
        <v/>
      </c>
      <c r="S20" s="347" t="str">
        <f t="shared" si="1"/>
        <v/>
      </c>
    </row>
    <row r="21" spans="1:19" ht="32.1" customHeight="1">
      <c r="A21" s="126">
        <v>8</v>
      </c>
      <c r="B21" s="130"/>
      <c r="C21" s="451"/>
      <c r="D21" s="451"/>
      <c r="E21" s="129"/>
      <c r="F21" s="129"/>
      <c r="G21" s="337"/>
      <c r="H21" s="346"/>
      <c r="I21" s="129"/>
      <c r="J21" s="129"/>
      <c r="K21" s="129"/>
      <c r="L21" s="129"/>
      <c r="M21" s="38"/>
      <c r="N21" s="90"/>
      <c r="O21" s="91"/>
      <c r="P21" s="91"/>
      <c r="Q21" s="337"/>
      <c r="R21" s="348" t="str">
        <f t="shared" si="0"/>
        <v/>
      </c>
      <c r="S21" s="347" t="str">
        <f t="shared" si="1"/>
        <v/>
      </c>
    </row>
    <row r="22" spans="1:19" ht="32.1" customHeight="1">
      <c r="A22" s="126">
        <v>9</v>
      </c>
      <c r="B22" s="130"/>
      <c r="C22" s="451"/>
      <c r="D22" s="451"/>
      <c r="E22" s="129"/>
      <c r="F22" s="129"/>
      <c r="G22" s="337"/>
      <c r="H22" s="346"/>
      <c r="I22" s="129"/>
      <c r="J22" s="129"/>
      <c r="K22" s="129"/>
      <c r="L22" s="129"/>
      <c r="M22" s="38"/>
      <c r="N22" s="90"/>
      <c r="O22" s="91"/>
      <c r="P22" s="91"/>
      <c r="Q22" s="337"/>
      <c r="R22" s="348" t="str">
        <f t="shared" si="0"/>
        <v/>
      </c>
      <c r="S22" s="347" t="str">
        <f t="shared" si="1"/>
        <v/>
      </c>
    </row>
    <row r="23" spans="1:19" ht="32.1" customHeight="1">
      <c r="A23" s="126">
        <v>10</v>
      </c>
      <c r="B23" s="130"/>
      <c r="C23" s="451"/>
      <c r="D23" s="451"/>
      <c r="E23" s="129"/>
      <c r="F23" s="129"/>
      <c r="G23" s="337"/>
      <c r="H23" s="346"/>
      <c r="I23" s="129"/>
      <c r="J23" s="129"/>
      <c r="K23" s="129"/>
      <c r="L23" s="129"/>
      <c r="M23" s="38"/>
      <c r="N23" s="90"/>
      <c r="O23" s="91"/>
      <c r="P23" s="91"/>
      <c r="Q23" s="337"/>
      <c r="R23" s="348" t="str">
        <f t="shared" si="0"/>
        <v/>
      </c>
      <c r="S23" s="347" t="str">
        <f t="shared" si="1"/>
        <v/>
      </c>
    </row>
    <row r="24" spans="1:19" ht="32.1" customHeight="1">
      <c r="A24" s="126">
        <v>11</v>
      </c>
      <c r="B24" s="130"/>
      <c r="C24" s="451"/>
      <c r="D24" s="451"/>
      <c r="E24" s="129"/>
      <c r="F24" s="129"/>
      <c r="G24" s="337"/>
      <c r="H24" s="346"/>
      <c r="I24" s="129"/>
      <c r="J24" s="129"/>
      <c r="K24" s="129"/>
      <c r="L24" s="129"/>
      <c r="M24" s="38"/>
      <c r="N24" s="90"/>
      <c r="O24" s="91"/>
      <c r="P24" s="91"/>
      <c r="Q24" s="337"/>
      <c r="R24" s="348" t="str">
        <f t="shared" si="0"/>
        <v/>
      </c>
      <c r="S24" s="347" t="str">
        <f t="shared" si="1"/>
        <v/>
      </c>
    </row>
    <row r="25" spans="1:19" ht="32.1" customHeight="1">
      <c r="A25" s="126">
        <v>12</v>
      </c>
      <c r="B25" s="130"/>
      <c r="C25" s="451"/>
      <c r="D25" s="451"/>
      <c r="E25" s="129"/>
      <c r="F25" s="129"/>
      <c r="G25" s="337"/>
      <c r="H25" s="346"/>
      <c r="I25" s="129"/>
      <c r="J25" s="129"/>
      <c r="K25" s="129"/>
      <c r="L25" s="129"/>
      <c r="M25" s="38"/>
      <c r="N25" s="90"/>
      <c r="O25" s="91"/>
      <c r="P25" s="91"/>
      <c r="Q25" s="337"/>
      <c r="R25" s="348" t="str">
        <f t="shared" si="0"/>
        <v/>
      </c>
      <c r="S25" s="347" t="str">
        <f t="shared" si="1"/>
        <v/>
      </c>
    </row>
    <row r="26" spans="1:19" ht="32.1" customHeight="1">
      <c r="A26" s="126">
        <v>13</v>
      </c>
      <c r="B26" s="130"/>
      <c r="C26" s="451"/>
      <c r="D26" s="451"/>
      <c r="E26" s="129"/>
      <c r="F26" s="129"/>
      <c r="G26" s="337"/>
      <c r="H26" s="346"/>
      <c r="I26" s="129"/>
      <c r="J26" s="129"/>
      <c r="K26" s="129"/>
      <c r="L26" s="129"/>
      <c r="M26" s="38"/>
      <c r="N26" s="90"/>
      <c r="O26" s="91"/>
      <c r="P26" s="91"/>
      <c r="Q26" s="337"/>
      <c r="R26" s="348" t="str">
        <f t="shared" si="0"/>
        <v/>
      </c>
      <c r="S26" s="347" t="str">
        <f t="shared" si="1"/>
        <v/>
      </c>
    </row>
    <row r="27" spans="1:19" ht="32.1" customHeight="1">
      <c r="A27" s="126">
        <v>14</v>
      </c>
      <c r="B27" s="130"/>
      <c r="C27" s="451"/>
      <c r="D27" s="451"/>
      <c r="E27" s="129"/>
      <c r="F27" s="129"/>
      <c r="G27" s="337"/>
      <c r="H27" s="346"/>
      <c r="I27" s="129"/>
      <c r="J27" s="129"/>
      <c r="K27" s="129"/>
      <c r="L27" s="129"/>
      <c r="M27" s="38"/>
      <c r="N27" s="90"/>
      <c r="O27" s="91"/>
      <c r="P27" s="91"/>
      <c r="Q27" s="337"/>
      <c r="R27" s="348" t="str">
        <f t="shared" si="0"/>
        <v/>
      </c>
      <c r="S27" s="347" t="str">
        <f t="shared" si="1"/>
        <v/>
      </c>
    </row>
    <row r="28" spans="1:19" ht="32.1" customHeight="1">
      <c r="A28" s="126">
        <v>15</v>
      </c>
      <c r="B28" s="130"/>
      <c r="C28" s="451"/>
      <c r="D28" s="451"/>
      <c r="E28" s="129"/>
      <c r="F28" s="129"/>
      <c r="G28" s="337"/>
      <c r="H28" s="346"/>
      <c r="I28" s="129"/>
      <c r="J28" s="129"/>
      <c r="K28" s="129"/>
      <c r="L28" s="129"/>
      <c r="M28" s="38"/>
      <c r="N28" s="90"/>
      <c r="O28" s="91"/>
      <c r="P28" s="91"/>
      <c r="Q28" s="337"/>
      <c r="R28" s="348" t="str">
        <f t="shared" si="0"/>
        <v/>
      </c>
      <c r="S28" s="347" t="str">
        <f t="shared" si="1"/>
        <v/>
      </c>
    </row>
    <row r="29" spans="1:19" ht="32.1" customHeight="1">
      <c r="A29" s="126">
        <v>16</v>
      </c>
      <c r="B29" s="130"/>
      <c r="C29" s="451"/>
      <c r="D29" s="451"/>
      <c r="E29" s="129"/>
      <c r="F29" s="129"/>
      <c r="G29" s="337"/>
      <c r="H29" s="346"/>
      <c r="I29" s="129"/>
      <c r="J29" s="129"/>
      <c r="K29" s="129"/>
      <c r="L29" s="129"/>
      <c r="M29" s="38"/>
      <c r="N29" s="90"/>
      <c r="O29" s="91"/>
      <c r="P29" s="91"/>
      <c r="Q29" s="337"/>
      <c r="R29" s="348" t="str">
        <f t="shared" si="0"/>
        <v/>
      </c>
      <c r="S29" s="347" t="str">
        <f t="shared" si="1"/>
        <v/>
      </c>
    </row>
    <row r="30" spans="1:19" ht="32.1" customHeight="1">
      <c r="A30" s="126">
        <v>17</v>
      </c>
      <c r="B30" s="130"/>
      <c r="C30" s="451"/>
      <c r="D30" s="451"/>
      <c r="E30" s="129"/>
      <c r="F30" s="129"/>
      <c r="G30" s="337"/>
      <c r="H30" s="346"/>
      <c r="I30" s="129"/>
      <c r="J30" s="129"/>
      <c r="K30" s="129"/>
      <c r="L30" s="129"/>
      <c r="M30" s="38"/>
      <c r="N30" s="90"/>
      <c r="O30" s="91"/>
      <c r="P30" s="91"/>
      <c r="Q30" s="337"/>
      <c r="R30" s="348" t="str">
        <f t="shared" si="0"/>
        <v/>
      </c>
      <c r="S30" s="347" t="str">
        <f t="shared" si="1"/>
        <v/>
      </c>
    </row>
    <row r="31" spans="1:19" ht="32.1" customHeight="1">
      <c r="A31" s="126">
        <v>18</v>
      </c>
      <c r="B31" s="130"/>
      <c r="C31" s="451"/>
      <c r="D31" s="451"/>
      <c r="E31" s="129"/>
      <c r="F31" s="129"/>
      <c r="G31" s="337"/>
      <c r="H31" s="346"/>
      <c r="I31" s="129"/>
      <c r="J31" s="129"/>
      <c r="K31" s="129"/>
      <c r="L31" s="129"/>
      <c r="M31" s="38"/>
      <c r="N31" s="90"/>
      <c r="O31" s="91"/>
      <c r="P31" s="91"/>
      <c r="Q31" s="337"/>
      <c r="R31" s="348" t="str">
        <f t="shared" si="0"/>
        <v/>
      </c>
      <c r="S31" s="347" t="str">
        <f t="shared" si="1"/>
        <v/>
      </c>
    </row>
    <row r="32" spans="1:19" ht="32.1" customHeight="1">
      <c r="A32" s="126">
        <v>19</v>
      </c>
      <c r="B32" s="130"/>
      <c r="C32" s="451"/>
      <c r="D32" s="451"/>
      <c r="E32" s="129"/>
      <c r="F32" s="129"/>
      <c r="G32" s="337"/>
      <c r="H32" s="346"/>
      <c r="I32" s="129"/>
      <c r="J32" s="129"/>
      <c r="K32" s="129"/>
      <c r="L32" s="129"/>
      <c r="M32" s="38"/>
      <c r="N32" s="90"/>
      <c r="O32" s="91"/>
      <c r="P32" s="91"/>
      <c r="Q32" s="337"/>
      <c r="R32" s="348" t="str">
        <f t="shared" si="0"/>
        <v/>
      </c>
      <c r="S32" s="347" t="str">
        <f t="shared" si="1"/>
        <v/>
      </c>
    </row>
    <row r="33" spans="1:19" ht="32.1" customHeight="1">
      <c r="A33" s="126">
        <v>20</v>
      </c>
      <c r="B33" s="130"/>
      <c r="C33" s="451"/>
      <c r="D33" s="451"/>
      <c r="E33" s="129"/>
      <c r="F33" s="129"/>
      <c r="G33" s="337"/>
      <c r="H33" s="346"/>
      <c r="I33" s="129"/>
      <c r="J33" s="129"/>
      <c r="K33" s="129"/>
      <c r="L33" s="129"/>
      <c r="M33" s="38"/>
      <c r="N33" s="90"/>
      <c r="O33" s="91"/>
      <c r="P33" s="91"/>
      <c r="Q33" s="337"/>
      <c r="R33" s="348" t="str">
        <f t="shared" si="0"/>
        <v/>
      </c>
      <c r="S33" s="347" t="str">
        <f t="shared" si="1"/>
        <v/>
      </c>
    </row>
    <row r="34" spans="1:19" ht="32.1" customHeight="1">
      <c r="A34" s="126">
        <v>21</v>
      </c>
      <c r="B34" s="130"/>
      <c r="C34" s="451"/>
      <c r="D34" s="451"/>
      <c r="E34" s="129"/>
      <c r="F34" s="129"/>
      <c r="G34" s="337"/>
      <c r="H34" s="346"/>
      <c r="I34" s="129"/>
      <c r="J34" s="129"/>
      <c r="K34" s="129"/>
      <c r="L34" s="129"/>
      <c r="M34" s="38"/>
      <c r="N34" s="90"/>
      <c r="O34" s="91"/>
      <c r="P34" s="91"/>
      <c r="Q34" s="337"/>
      <c r="R34" s="348" t="str">
        <f t="shared" si="0"/>
        <v/>
      </c>
      <c r="S34" s="347" t="str">
        <f t="shared" si="1"/>
        <v/>
      </c>
    </row>
    <row r="35" spans="1:19" ht="32.1" customHeight="1">
      <c r="A35" s="126">
        <v>22</v>
      </c>
      <c r="B35" s="130"/>
      <c r="C35" s="451"/>
      <c r="D35" s="451"/>
      <c r="E35" s="129"/>
      <c r="F35" s="129"/>
      <c r="G35" s="337"/>
      <c r="H35" s="346"/>
      <c r="I35" s="129"/>
      <c r="J35" s="129"/>
      <c r="K35" s="129"/>
      <c r="L35" s="129"/>
      <c r="M35" s="38"/>
      <c r="N35" s="90"/>
      <c r="O35" s="91"/>
      <c r="P35" s="91"/>
      <c r="Q35" s="337"/>
      <c r="R35" s="348" t="str">
        <f t="shared" si="0"/>
        <v/>
      </c>
      <c r="S35" s="347" t="str">
        <f t="shared" si="1"/>
        <v/>
      </c>
    </row>
    <row r="36" spans="1:19" ht="32.1" customHeight="1">
      <c r="A36" s="126">
        <v>23</v>
      </c>
      <c r="B36" s="130"/>
      <c r="C36" s="451"/>
      <c r="D36" s="451"/>
      <c r="E36" s="129"/>
      <c r="F36" s="129"/>
      <c r="G36" s="337"/>
      <c r="H36" s="346"/>
      <c r="I36" s="129"/>
      <c r="J36" s="129"/>
      <c r="K36" s="129"/>
      <c r="L36" s="129"/>
      <c r="M36" s="38"/>
      <c r="N36" s="90"/>
      <c r="O36" s="91"/>
      <c r="P36" s="91"/>
      <c r="Q36" s="337"/>
      <c r="R36" s="348" t="str">
        <f t="shared" si="0"/>
        <v/>
      </c>
      <c r="S36" s="347" t="str">
        <f t="shared" si="1"/>
        <v/>
      </c>
    </row>
    <row r="37" spans="1:19" ht="32.1" customHeight="1">
      <c r="A37" s="126">
        <v>24</v>
      </c>
      <c r="B37" s="130"/>
      <c r="C37" s="451"/>
      <c r="D37" s="451"/>
      <c r="E37" s="129"/>
      <c r="F37" s="129"/>
      <c r="G37" s="337"/>
      <c r="H37" s="346"/>
      <c r="I37" s="129"/>
      <c r="J37" s="129"/>
      <c r="K37" s="129"/>
      <c r="L37" s="129"/>
      <c r="M37" s="38"/>
      <c r="N37" s="90"/>
      <c r="O37" s="91"/>
      <c r="P37" s="91"/>
      <c r="Q37" s="337"/>
      <c r="R37" s="348" t="str">
        <f t="shared" si="0"/>
        <v/>
      </c>
      <c r="S37" s="347" t="str">
        <f t="shared" si="1"/>
        <v/>
      </c>
    </row>
    <row r="38" spans="1:19" ht="32.1" customHeight="1">
      <c r="A38" s="126">
        <v>25</v>
      </c>
      <c r="B38" s="130"/>
      <c r="C38" s="451"/>
      <c r="D38" s="451"/>
      <c r="E38" s="129"/>
      <c r="F38" s="129"/>
      <c r="G38" s="337"/>
      <c r="H38" s="346"/>
      <c r="I38" s="129"/>
      <c r="J38" s="129"/>
      <c r="K38" s="129"/>
      <c r="L38" s="129"/>
      <c r="M38" s="38"/>
      <c r="N38" s="90"/>
      <c r="O38" s="91"/>
      <c r="P38" s="91"/>
      <c r="Q38" s="337"/>
      <c r="R38" s="348" t="str">
        <f t="shared" si="0"/>
        <v/>
      </c>
      <c r="S38" s="347" t="str">
        <f t="shared" si="1"/>
        <v/>
      </c>
    </row>
    <row r="39" spans="1:19" ht="32.1" customHeight="1">
      <c r="A39" s="126">
        <v>26</v>
      </c>
      <c r="B39" s="130"/>
      <c r="C39" s="458"/>
      <c r="D39" s="459"/>
      <c r="E39" s="129"/>
      <c r="F39" s="129"/>
      <c r="G39" s="337"/>
      <c r="H39" s="346"/>
      <c r="I39" s="129"/>
      <c r="J39" s="129"/>
      <c r="K39" s="129"/>
      <c r="L39" s="129"/>
      <c r="M39" s="38"/>
      <c r="N39" s="90"/>
      <c r="O39" s="91"/>
      <c r="P39" s="91"/>
      <c r="Q39" s="337"/>
      <c r="R39" s="348" t="str">
        <f t="shared" si="0"/>
        <v/>
      </c>
      <c r="S39" s="347" t="str">
        <f t="shared" si="1"/>
        <v/>
      </c>
    </row>
    <row r="40" spans="1:19" ht="32.1" customHeight="1">
      <c r="A40" s="126">
        <v>27</v>
      </c>
      <c r="B40" s="130"/>
      <c r="C40" s="458"/>
      <c r="D40" s="459"/>
      <c r="E40" s="129"/>
      <c r="F40" s="129"/>
      <c r="G40" s="337"/>
      <c r="H40" s="346"/>
      <c r="I40" s="129"/>
      <c r="J40" s="129"/>
      <c r="K40" s="129"/>
      <c r="L40" s="129"/>
      <c r="M40" s="38"/>
      <c r="N40" s="90"/>
      <c r="O40" s="91"/>
      <c r="P40" s="91"/>
      <c r="Q40" s="337"/>
      <c r="R40" s="348" t="str">
        <f t="shared" si="0"/>
        <v/>
      </c>
      <c r="S40" s="347" t="str">
        <f t="shared" si="1"/>
        <v/>
      </c>
    </row>
    <row r="41" spans="1:19" ht="30" customHeight="1">
      <c r="A41" s="125"/>
      <c r="B41" s="51"/>
      <c r="C41" s="457"/>
      <c r="D41" s="457"/>
      <c r="E41" s="457"/>
      <c r="F41" s="457"/>
      <c r="G41" s="52"/>
      <c r="I41" s="53"/>
      <c r="J41" s="53"/>
      <c r="K41" s="53"/>
      <c r="L41" s="53"/>
      <c r="M41" s="53"/>
      <c r="N41" s="53"/>
      <c r="O41" s="48" t="s">
        <v>16</v>
      </c>
      <c r="P41" s="92">
        <f>ROUNDDOWN(SUM(P14:P40),0)</f>
        <v>0</v>
      </c>
      <c r="Q41" s="54"/>
    </row>
    <row r="42" spans="1:19" ht="20.100000000000001" customHeight="1">
      <c r="B42" s="461" t="s">
        <v>865</v>
      </c>
      <c r="C42" s="461"/>
      <c r="D42" s="461"/>
      <c r="E42" s="461"/>
      <c r="F42" s="461"/>
      <c r="G42" s="461"/>
      <c r="H42" s="461"/>
      <c r="I42" s="461"/>
      <c r="J42" s="461"/>
      <c r="K42" s="461"/>
      <c r="L42" s="461"/>
      <c r="M42" s="461"/>
      <c r="N42" s="461"/>
      <c r="O42" s="461"/>
      <c r="P42" s="461"/>
      <c r="Q42" s="461"/>
    </row>
    <row r="43" spans="1:19" ht="20.100000000000001" customHeight="1">
      <c r="B43" s="77" t="s">
        <v>866</v>
      </c>
      <c r="C43" s="78"/>
      <c r="D43" s="78"/>
      <c r="E43" s="78"/>
      <c r="F43" s="78"/>
      <c r="G43" s="78"/>
      <c r="H43" s="78"/>
      <c r="I43" s="78"/>
      <c r="J43" s="78"/>
      <c r="K43" s="78"/>
      <c r="L43" s="78"/>
      <c r="M43" s="250"/>
      <c r="N43" s="78"/>
      <c r="O43" s="78"/>
      <c r="P43" s="78"/>
      <c r="Q43" s="78"/>
    </row>
    <row r="44" spans="1:19" ht="20.100000000000001" customHeight="1">
      <c r="B44" s="460" t="s">
        <v>1141</v>
      </c>
      <c r="C44" s="460"/>
      <c r="D44" s="460"/>
      <c r="E44" s="460"/>
      <c r="F44" s="460"/>
      <c r="G44" s="460"/>
      <c r="H44" s="460"/>
      <c r="I44" s="460"/>
      <c r="J44" s="460"/>
      <c r="K44" s="460"/>
      <c r="L44" s="460"/>
      <c r="M44" s="460"/>
      <c r="N44" s="460"/>
      <c r="O44" s="460"/>
      <c r="P44" s="460"/>
      <c r="Q44" s="460"/>
    </row>
    <row r="45" spans="1:19" ht="20.100000000000001" customHeight="1">
      <c r="B45" s="460" t="s">
        <v>867</v>
      </c>
      <c r="C45" s="460"/>
      <c r="D45" s="460"/>
      <c r="E45" s="460"/>
      <c r="F45" s="460"/>
      <c r="G45" s="460"/>
      <c r="H45" s="460"/>
      <c r="I45" s="460"/>
      <c r="J45" s="460"/>
      <c r="K45" s="460"/>
      <c r="L45" s="460"/>
      <c r="M45" s="460"/>
      <c r="N45" s="460"/>
      <c r="O45" s="460"/>
      <c r="P45" s="460"/>
      <c r="Q45" s="460"/>
    </row>
  </sheetData>
  <sheetProtection password="EADB" sheet="1" objects="1" scenarios="1" selectLockedCells="1"/>
  <mergeCells count="57">
    <mergeCell ref="A12:A13"/>
    <mergeCell ref="I12:J12"/>
    <mergeCell ref="K12:L12"/>
    <mergeCell ref="P12:P13"/>
    <mergeCell ref="Q12:Q13"/>
    <mergeCell ref="N12:N13"/>
    <mergeCell ref="O12:O13"/>
    <mergeCell ref="H12:H13"/>
    <mergeCell ref="G12:G13"/>
    <mergeCell ref="B12:B13"/>
    <mergeCell ref="M12:M13"/>
    <mergeCell ref="B7:E7"/>
    <mergeCell ref="F7:G7"/>
    <mergeCell ref="B8:E9"/>
    <mergeCell ref="C24:D24"/>
    <mergeCell ref="C25:D25"/>
    <mergeCell ref="C15:D15"/>
    <mergeCell ref="C16:D16"/>
    <mergeCell ref="C17:D17"/>
    <mergeCell ref="C19:D19"/>
    <mergeCell ref="C20:D20"/>
    <mergeCell ref="C22:D22"/>
    <mergeCell ref="C18:D18"/>
    <mergeCell ref="B5:E5"/>
    <mergeCell ref="B4:E4"/>
    <mergeCell ref="B3:E3"/>
    <mergeCell ref="B6:E6"/>
    <mergeCell ref="F3:G3"/>
    <mergeCell ref="F4:G4"/>
    <mergeCell ref="F5:G5"/>
    <mergeCell ref="F6:G6"/>
    <mergeCell ref="B45:Q45"/>
    <mergeCell ref="B44:Q44"/>
    <mergeCell ref="B42:Q42"/>
    <mergeCell ref="C38:D38"/>
    <mergeCell ref="C39:D39"/>
    <mergeCell ref="E41:F41"/>
    <mergeCell ref="C31:D31"/>
    <mergeCell ref="C32:D32"/>
    <mergeCell ref="C33:D33"/>
    <mergeCell ref="C34:D34"/>
    <mergeCell ref="C41:D41"/>
    <mergeCell ref="C40:D40"/>
    <mergeCell ref="C35:D35"/>
    <mergeCell ref="C36:D36"/>
    <mergeCell ref="C37:D37"/>
    <mergeCell ref="R12:R13"/>
    <mergeCell ref="C28:D28"/>
    <mergeCell ref="C21:D21"/>
    <mergeCell ref="C29:D29"/>
    <mergeCell ref="C30:D30"/>
    <mergeCell ref="C27:D27"/>
    <mergeCell ref="C26:D26"/>
    <mergeCell ref="C14:D14"/>
    <mergeCell ref="E12:F12"/>
    <mergeCell ref="C23:D23"/>
    <mergeCell ref="C12:D13"/>
  </mergeCells>
  <phoneticPr fontId="4"/>
  <conditionalFormatting sqref="M14:N40">
    <cfRule type="expression" dxfId="33" priority="9">
      <formula>AND($F$7&lt;&gt;"",M14&lt;&gt;"",(M14-$F$7)&lt;0)</formula>
    </cfRule>
  </conditionalFormatting>
  <conditionalFormatting sqref="I14:J40">
    <cfRule type="expression" dxfId="32" priority="8">
      <formula>AND($J14&lt;&gt;"",$I14&lt;&gt;"",($I14-$J14)&lt;0)</formula>
    </cfRule>
  </conditionalFormatting>
  <conditionalFormatting sqref="B14:Q40">
    <cfRule type="expression" dxfId="31" priority="10">
      <formula>B14&lt;&gt;""</formula>
    </cfRule>
  </conditionalFormatting>
  <dataValidations count="3">
    <dataValidation type="whole" operator="greaterThanOrEqual" allowBlank="1" showInputMessage="1" showErrorMessage="1" error="小数点以下の数値が出ない様に入力して下さい。" sqref="O14:P40">
      <formula1>0</formula1>
    </dataValidation>
    <dataValidation type="list" allowBlank="1" showInputMessage="1" showErrorMessage="1" sqref="B14:B40">
      <formula1>"新規,変更,申請済"</formula1>
    </dataValidation>
    <dataValidation type="date" operator="greaterThanOrEqual" allowBlank="1" showInputMessage="1" showErrorMessage="1" error="日付を入力して下さい。_x000a_&quot;2023/1/1&quot;の様にご入力下さい。" sqref="N14:N40">
      <formula1>1</formula1>
    </dataValidation>
  </dataValidations>
  <pageMargins left="0.31496062992125984" right="0.11811023622047245" top="0.55118110236220474" bottom="0.55118110236220474" header="0.31496062992125984" footer="0.31496062992125984"/>
  <pageSetup paperSize="9" scale="44" orientation="portrait" r:id="rId1"/>
  <headerFooter>
    <oddHeade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3" bestFit="1" customWidth="1"/>
    <col min="2" max="2" width="23.625" style="43" customWidth="1"/>
    <col min="3" max="3" width="13.75" style="43" customWidth="1"/>
    <col min="4" max="4" width="12" style="43" customWidth="1"/>
    <col min="5" max="5" width="12.875" style="43" customWidth="1"/>
    <col min="6" max="6" width="15.125" style="43" customWidth="1"/>
    <col min="7" max="7" width="16.125" style="43" customWidth="1"/>
    <col min="8" max="8" width="15.25" style="43" customWidth="1"/>
    <col min="9" max="9" width="11.375" style="43" bestFit="1" customWidth="1"/>
    <col min="10" max="12" width="12" style="43" customWidth="1"/>
    <col min="13" max="13" width="15.25" style="43" customWidth="1"/>
    <col min="14" max="14" width="18.125" style="43" bestFit="1" customWidth="1"/>
    <col min="15" max="16" width="21" style="43" bestFit="1" customWidth="1"/>
    <col min="17" max="18" width="16.625" style="43" customWidth="1"/>
    <col min="19" max="19" width="10.625" style="43" customWidth="1"/>
    <col min="20" max="16384" width="9" style="43"/>
  </cols>
  <sheetData>
    <row r="1" spans="1:9" ht="21" customHeight="1">
      <c r="B1" s="30" t="s">
        <v>1081</v>
      </c>
    </row>
    <row r="2" spans="1:9" ht="24" customHeight="1">
      <c r="B2" s="398"/>
      <c r="F2" s="222"/>
      <c r="G2" s="223"/>
      <c r="H2" s="73"/>
      <c r="I2" s="73" t="s">
        <v>571</v>
      </c>
    </row>
    <row r="3" spans="1:9" ht="18" customHeight="1" thickBot="1">
      <c r="B3" s="462" t="s">
        <v>15</v>
      </c>
      <c r="C3" s="462"/>
      <c r="D3" s="463">
        <f>シート①!D3</f>
        <v>0</v>
      </c>
      <c r="E3" s="463"/>
      <c r="G3" s="223"/>
      <c r="H3" s="74"/>
      <c r="I3" s="74" t="s">
        <v>183</v>
      </c>
    </row>
    <row r="4" spans="1:9" ht="18" customHeight="1" thickBot="1">
      <c r="B4" s="462" t="s">
        <v>14</v>
      </c>
      <c r="C4" s="462"/>
      <c r="D4" s="464"/>
      <c r="E4" s="464"/>
      <c r="H4" s="244"/>
      <c r="I4" s="221"/>
    </row>
    <row r="5" spans="1:9" ht="18" customHeight="1">
      <c r="B5" s="462" t="s">
        <v>172</v>
      </c>
      <c r="C5" s="462"/>
      <c r="D5" s="463">
        <f>シート①!D5</f>
        <v>0</v>
      </c>
      <c r="E5" s="463"/>
      <c r="F5" s="223"/>
      <c r="G5" s="223"/>
      <c r="H5" s="223"/>
    </row>
    <row r="6" spans="1:9" ht="18" customHeight="1">
      <c r="B6" s="462" t="s">
        <v>174</v>
      </c>
      <c r="C6" s="462"/>
      <c r="D6" s="464"/>
      <c r="E6" s="464"/>
      <c r="F6" s="223"/>
      <c r="G6" s="223"/>
      <c r="H6" s="223"/>
    </row>
    <row r="7" spans="1:9" ht="18" customHeight="1">
      <c r="B7" s="462" t="s">
        <v>1154</v>
      </c>
      <c r="C7" s="462"/>
      <c r="D7" s="467">
        <f>シート①!D7</f>
        <v>0</v>
      </c>
      <c r="E7" s="467"/>
      <c r="F7" s="223"/>
      <c r="G7" s="223"/>
      <c r="H7" s="223"/>
    </row>
    <row r="8" spans="1:9" ht="12.75" customHeight="1">
      <c r="B8" s="468" t="s">
        <v>1031</v>
      </c>
      <c r="C8" s="470"/>
      <c r="D8" s="242" t="s">
        <v>1054</v>
      </c>
      <c r="E8" s="335" t="s">
        <v>1144</v>
      </c>
      <c r="F8" s="223"/>
      <c r="G8" s="223"/>
      <c r="H8" s="223"/>
    </row>
    <row r="9" spans="1:9" ht="18" customHeight="1">
      <c r="B9" s="471"/>
      <c r="C9" s="473"/>
      <c r="D9" s="313">
        <f>シート①!D9</f>
        <v>0</v>
      </c>
      <c r="E9" s="313">
        <f>シート①!E9</f>
        <v>0</v>
      </c>
      <c r="F9" s="223"/>
      <c r="G9" s="223"/>
      <c r="H9" s="223"/>
    </row>
    <row r="10" spans="1:9" ht="18" customHeight="1">
      <c r="A10" s="60"/>
      <c r="B10" s="60"/>
      <c r="C10" s="60"/>
      <c r="D10" s="60"/>
      <c r="E10" s="60"/>
      <c r="F10" s="60"/>
      <c r="G10" s="60"/>
      <c r="H10" s="60"/>
      <c r="I10" s="60"/>
    </row>
    <row r="11" spans="1:9" ht="18" customHeight="1">
      <c r="A11" s="60"/>
      <c r="B11" s="55" t="s">
        <v>572</v>
      </c>
      <c r="C11" s="59"/>
      <c r="D11" s="59"/>
      <c r="E11" s="59"/>
      <c r="F11" s="59"/>
      <c r="G11" s="59"/>
      <c r="H11" s="59"/>
      <c r="I11" s="60"/>
    </row>
    <row r="12" spans="1:9" ht="32.1" customHeight="1">
      <c r="A12" s="492"/>
      <c r="B12" s="497" t="s">
        <v>160</v>
      </c>
      <c r="C12" s="499" t="s">
        <v>19</v>
      </c>
      <c r="D12" s="501" t="s">
        <v>168</v>
      </c>
      <c r="E12" s="503" t="s">
        <v>1053</v>
      </c>
      <c r="F12" s="494" t="s">
        <v>573</v>
      </c>
      <c r="G12" s="495"/>
      <c r="H12" s="496"/>
      <c r="I12" s="481" t="s">
        <v>626</v>
      </c>
    </row>
    <row r="13" spans="1:9" ht="32.1" customHeight="1">
      <c r="A13" s="493"/>
      <c r="B13" s="498"/>
      <c r="C13" s="500"/>
      <c r="D13" s="502"/>
      <c r="E13" s="504"/>
      <c r="F13" s="215" t="s">
        <v>574</v>
      </c>
      <c r="G13" s="215" t="s">
        <v>161</v>
      </c>
      <c r="H13" s="215" t="s">
        <v>575</v>
      </c>
      <c r="I13" s="418"/>
    </row>
    <row r="14" spans="1:9" ht="18" customHeight="1">
      <c r="A14" s="224">
        <v>1</v>
      </c>
      <c r="B14" s="63"/>
      <c r="C14" s="63"/>
      <c r="D14" s="38"/>
      <c r="E14" s="339"/>
      <c r="F14" s="304"/>
      <c r="G14" s="304"/>
      <c r="H14" s="304"/>
      <c r="I14" s="304"/>
    </row>
    <row r="15" spans="1:9" ht="18" customHeight="1">
      <c r="A15" s="224">
        <v>2</v>
      </c>
      <c r="B15" s="63"/>
      <c r="C15" s="63"/>
      <c r="D15" s="38"/>
      <c r="E15" s="339"/>
      <c r="F15" s="304"/>
      <c r="G15" s="304"/>
      <c r="H15" s="304"/>
      <c r="I15" s="304"/>
    </row>
    <row r="16" spans="1:9" ht="18" customHeight="1">
      <c r="A16" s="224">
        <v>3</v>
      </c>
      <c r="B16" s="63"/>
      <c r="C16" s="63"/>
      <c r="D16" s="38"/>
      <c r="E16" s="339"/>
      <c r="F16" s="304"/>
      <c r="G16" s="304"/>
      <c r="H16" s="304"/>
      <c r="I16" s="304"/>
    </row>
    <row r="17" spans="1:9" ht="18" customHeight="1">
      <c r="A17" s="224">
        <v>4</v>
      </c>
      <c r="B17" s="63"/>
      <c r="C17" s="63"/>
      <c r="D17" s="38"/>
      <c r="E17" s="339"/>
      <c r="F17" s="304"/>
      <c r="G17" s="304"/>
      <c r="H17" s="304"/>
      <c r="I17" s="304"/>
    </row>
    <row r="18" spans="1:9" ht="18" customHeight="1">
      <c r="A18" s="224">
        <v>5</v>
      </c>
      <c r="B18" s="63"/>
      <c r="C18" s="63"/>
      <c r="D18" s="38"/>
      <c r="E18" s="339"/>
      <c r="F18" s="304"/>
      <c r="G18" s="304"/>
      <c r="H18" s="304"/>
      <c r="I18" s="304"/>
    </row>
    <row r="19" spans="1:9" ht="18" customHeight="1">
      <c r="A19" s="224">
        <v>6</v>
      </c>
      <c r="B19" s="63"/>
      <c r="C19" s="63"/>
      <c r="D19" s="38"/>
      <c r="E19" s="339"/>
      <c r="F19" s="304"/>
      <c r="G19" s="304"/>
      <c r="H19" s="304"/>
      <c r="I19" s="304"/>
    </row>
    <row r="20" spans="1:9" ht="18" customHeight="1">
      <c r="A20" s="224">
        <v>7</v>
      </c>
      <c r="B20" s="63"/>
      <c r="C20" s="63"/>
      <c r="D20" s="38"/>
      <c r="E20" s="339"/>
      <c r="F20" s="304"/>
      <c r="G20" s="304"/>
      <c r="H20" s="304"/>
      <c r="I20" s="304"/>
    </row>
    <row r="21" spans="1:9" ht="18" customHeight="1">
      <c r="A21" s="224">
        <v>8</v>
      </c>
      <c r="B21" s="63"/>
      <c r="C21" s="63"/>
      <c r="D21" s="38"/>
      <c r="E21" s="339"/>
      <c r="F21" s="304"/>
      <c r="G21" s="304"/>
      <c r="H21" s="304"/>
      <c r="I21" s="304"/>
    </row>
    <row r="22" spans="1:9" ht="18" customHeight="1">
      <c r="A22" s="224">
        <v>9</v>
      </c>
      <c r="B22" s="82"/>
      <c r="C22" s="82"/>
      <c r="D22" s="210"/>
      <c r="E22" s="340"/>
      <c r="F22" s="209"/>
      <c r="G22" s="209"/>
      <c r="H22" s="209"/>
      <c r="I22" s="209"/>
    </row>
    <row r="23" spans="1:9" ht="18" customHeight="1">
      <c r="A23" s="224">
        <v>10</v>
      </c>
      <c r="B23" s="82"/>
      <c r="C23" s="82"/>
      <c r="D23" s="210"/>
      <c r="E23" s="340"/>
      <c r="F23" s="209"/>
      <c r="G23" s="209"/>
      <c r="H23" s="209"/>
      <c r="I23" s="209"/>
    </row>
    <row r="24" spans="1:9" ht="18" customHeight="1">
      <c r="A24" s="224">
        <v>11</v>
      </c>
      <c r="B24" s="82"/>
      <c r="C24" s="82"/>
      <c r="D24" s="210"/>
      <c r="E24" s="340"/>
      <c r="F24" s="209"/>
      <c r="G24" s="209"/>
      <c r="H24" s="209"/>
      <c r="I24" s="209"/>
    </row>
    <row r="25" spans="1:9" ht="18" customHeight="1">
      <c r="A25" s="224">
        <v>12</v>
      </c>
      <c r="B25" s="82"/>
      <c r="C25" s="82"/>
      <c r="D25" s="210"/>
      <c r="E25" s="340"/>
      <c r="F25" s="209"/>
      <c r="G25" s="209"/>
      <c r="H25" s="209"/>
      <c r="I25" s="209"/>
    </row>
    <row r="26" spans="1:9" ht="18" customHeight="1">
      <c r="A26" s="224">
        <v>13</v>
      </c>
      <c r="B26" s="82"/>
      <c r="C26" s="82"/>
      <c r="D26" s="210"/>
      <c r="E26" s="340"/>
      <c r="F26" s="209"/>
      <c r="G26" s="209"/>
      <c r="H26" s="209"/>
      <c r="I26" s="209"/>
    </row>
    <row r="27" spans="1:9" ht="18" customHeight="1">
      <c r="A27" s="224">
        <v>14</v>
      </c>
      <c r="B27" s="82"/>
      <c r="C27" s="82"/>
      <c r="D27" s="210"/>
      <c r="E27" s="340"/>
      <c r="F27" s="209"/>
      <c r="G27" s="209"/>
      <c r="H27" s="209"/>
      <c r="I27" s="209"/>
    </row>
    <row r="28" spans="1:9" ht="18" customHeight="1">
      <c r="A28" s="224">
        <v>15</v>
      </c>
      <c r="B28" s="82"/>
      <c r="C28" s="82"/>
      <c r="D28" s="210"/>
      <c r="E28" s="340"/>
      <c r="F28" s="209"/>
      <c r="G28" s="209"/>
      <c r="H28" s="209"/>
      <c r="I28" s="209"/>
    </row>
    <row r="29" spans="1:9" ht="18" customHeight="1">
      <c r="A29" s="224">
        <v>16</v>
      </c>
      <c r="B29" s="82"/>
      <c r="C29" s="82"/>
      <c r="D29" s="210"/>
      <c r="E29" s="340"/>
      <c r="F29" s="209"/>
      <c r="G29" s="209"/>
      <c r="H29" s="209"/>
      <c r="I29" s="209"/>
    </row>
    <row r="30" spans="1:9" ht="18" customHeight="1">
      <c r="A30" s="224">
        <v>17</v>
      </c>
      <c r="B30" s="82"/>
      <c r="C30" s="82"/>
      <c r="D30" s="210"/>
      <c r="E30" s="340"/>
      <c r="F30" s="209"/>
      <c r="G30" s="209"/>
      <c r="H30" s="209"/>
      <c r="I30" s="209"/>
    </row>
    <row r="31" spans="1:9" ht="18" customHeight="1">
      <c r="A31" s="224">
        <v>18</v>
      </c>
      <c r="B31" s="82"/>
      <c r="C31" s="82"/>
      <c r="D31" s="210"/>
      <c r="E31" s="340"/>
      <c r="F31" s="209"/>
      <c r="G31" s="209"/>
      <c r="H31" s="209"/>
      <c r="I31" s="209"/>
    </row>
    <row r="32" spans="1:9" ht="18" customHeight="1">
      <c r="A32" s="224">
        <v>19</v>
      </c>
      <c r="B32" s="82"/>
      <c r="C32" s="82"/>
      <c r="D32" s="210"/>
      <c r="E32" s="340"/>
      <c r="F32" s="209"/>
      <c r="G32" s="209"/>
      <c r="H32" s="209"/>
      <c r="I32" s="209"/>
    </row>
    <row r="33" spans="1:9" ht="18" customHeight="1">
      <c r="A33" s="224">
        <v>20</v>
      </c>
      <c r="B33" s="82"/>
      <c r="C33" s="82"/>
      <c r="D33" s="210"/>
      <c r="E33" s="340"/>
      <c r="F33" s="209"/>
      <c r="G33" s="209"/>
      <c r="H33" s="209"/>
      <c r="I33" s="209"/>
    </row>
    <row r="34" spans="1:9" ht="18" customHeight="1">
      <c r="A34" s="224">
        <v>21</v>
      </c>
      <c r="B34" s="82"/>
      <c r="C34" s="82"/>
      <c r="D34" s="210"/>
      <c r="E34" s="340"/>
      <c r="F34" s="209"/>
      <c r="G34" s="209"/>
      <c r="H34" s="209"/>
      <c r="I34" s="209"/>
    </row>
    <row r="35" spans="1:9" ht="18" customHeight="1">
      <c r="A35" s="224">
        <v>22</v>
      </c>
      <c r="B35" s="82"/>
      <c r="C35" s="82"/>
      <c r="D35" s="210"/>
      <c r="E35" s="340"/>
      <c r="F35" s="209"/>
      <c r="G35" s="209"/>
      <c r="H35" s="209"/>
      <c r="I35" s="209"/>
    </row>
    <row r="36" spans="1:9" ht="18" customHeight="1">
      <c r="A36" s="224">
        <v>23</v>
      </c>
      <c r="B36" s="82"/>
      <c r="C36" s="82"/>
      <c r="D36" s="210"/>
      <c r="E36" s="340"/>
      <c r="F36" s="209"/>
      <c r="G36" s="209"/>
      <c r="H36" s="209"/>
      <c r="I36" s="209"/>
    </row>
    <row r="37" spans="1:9" ht="18" customHeight="1">
      <c r="A37" s="224">
        <v>24</v>
      </c>
      <c r="B37" s="82"/>
      <c r="C37" s="82"/>
      <c r="D37" s="210"/>
      <c r="E37" s="340"/>
      <c r="F37" s="209"/>
      <c r="G37" s="209"/>
      <c r="H37" s="209"/>
      <c r="I37" s="209"/>
    </row>
    <row r="38" spans="1:9" ht="18" customHeight="1">
      <c r="A38" s="224">
        <v>25</v>
      </c>
      <c r="B38" s="82"/>
      <c r="C38" s="82"/>
      <c r="D38" s="210"/>
      <c r="E38" s="340"/>
      <c r="F38" s="209"/>
      <c r="G38" s="209"/>
      <c r="H38" s="209"/>
      <c r="I38" s="209"/>
    </row>
    <row r="39" spans="1:9" ht="18" customHeight="1">
      <c r="A39" s="224">
        <v>26</v>
      </c>
      <c r="B39" s="82"/>
      <c r="C39" s="82"/>
      <c r="D39" s="210"/>
      <c r="E39" s="340"/>
      <c r="F39" s="209"/>
      <c r="G39" s="209"/>
      <c r="H39" s="209"/>
      <c r="I39" s="209"/>
    </row>
    <row r="40" spans="1:9" ht="18" customHeight="1">
      <c r="A40" s="224">
        <v>27</v>
      </c>
      <c r="B40" s="82"/>
      <c r="C40" s="82"/>
      <c r="D40" s="210"/>
      <c r="E40" s="340"/>
      <c r="F40" s="209"/>
      <c r="G40" s="209"/>
      <c r="H40" s="209"/>
      <c r="I40" s="209"/>
    </row>
    <row r="41" spans="1:9" ht="18" customHeight="1">
      <c r="A41" s="224">
        <v>28</v>
      </c>
      <c r="B41" s="82"/>
      <c r="C41" s="82"/>
      <c r="D41" s="210"/>
      <c r="E41" s="340"/>
      <c r="F41" s="209"/>
      <c r="G41" s="209"/>
      <c r="H41" s="209"/>
      <c r="I41" s="209"/>
    </row>
    <row r="42" spans="1:9" ht="18" customHeight="1">
      <c r="A42" s="224">
        <v>29</v>
      </c>
      <c r="B42" s="82"/>
      <c r="C42" s="82"/>
      <c r="D42" s="210"/>
      <c r="E42" s="340"/>
      <c r="F42" s="209"/>
      <c r="G42" s="209"/>
      <c r="H42" s="209"/>
      <c r="I42" s="209"/>
    </row>
    <row r="43" spans="1:9" ht="18" customHeight="1">
      <c r="A43" s="224">
        <v>30</v>
      </c>
      <c r="B43" s="82"/>
      <c r="C43" s="82"/>
      <c r="D43" s="210"/>
      <c r="E43" s="340"/>
      <c r="F43" s="209"/>
      <c r="G43" s="209"/>
      <c r="H43" s="209"/>
      <c r="I43" s="209"/>
    </row>
    <row r="44" spans="1:9" ht="18" customHeight="1">
      <c r="A44" s="224">
        <v>31</v>
      </c>
      <c r="B44" s="82"/>
      <c r="C44" s="82"/>
      <c r="D44" s="210"/>
      <c r="E44" s="340"/>
      <c r="F44" s="209"/>
      <c r="G44" s="209"/>
      <c r="H44" s="209"/>
      <c r="I44" s="209"/>
    </row>
    <row r="45" spans="1:9" ht="18" customHeight="1">
      <c r="A45" s="224">
        <v>32</v>
      </c>
      <c r="B45" s="82"/>
      <c r="C45" s="82"/>
      <c r="D45" s="210"/>
      <c r="E45" s="340"/>
      <c r="F45" s="209"/>
      <c r="G45" s="209"/>
      <c r="H45" s="209"/>
      <c r="I45" s="209"/>
    </row>
    <row r="46" spans="1:9" ht="18" customHeight="1">
      <c r="A46" s="224">
        <v>33</v>
      </c>
      <c r="B46" s="82"/>
      <c r="C46" s="82"/>
      <c r="D46" s="210"/>
      <c r="E46" s="340"/>
      <c r="F46" s="209"/>
      <c r="G46" s="209"/>
      <c r="H46" s="209"/>
      <c r="I46" s="209"/>
    </row>
    <row r="47" spans="1:9" ht="18" customHeight="1">
      <c r="A47" s="224">
        <v>34</v>
      </c>
      <c r="B47" s="82"/>
      <c r="C47" s="82"/>
      <c r="D47" s="210"/>
      <c r="E47" s="340"/>
      <c r="F47" s="209"/>
      <c r="G47" s="209"/>
      <c r="H47" s="209"/>
      <c r="I47" s="209"/>
    </row>
    <row r="48" spans="1:9" ht="18" customHeight="1">
      <c r="A48" s="224">
        <v>35</v>
      </c>
      <c r="B48" s="82"/>
      <c r="C48" s="82"/>
      <c r="D48" s="210"/>
      <c r="E48" s="340"/>
      <c r="F48" s="209"/>
      <c r="G48" s="209"/>
      <c r="H48" s="209"/>
      <c r="I48" s="209"/>
    </row>
    <row r="49" spans="1:9" ht="18" customHeight="1">
      <c r="A49" s="224">
        <v>36</v>
      </c>
      <c r="B49" s="82"/>
      <c r="C49" s="82"/>
      <c r="D49" s="210"/>
      <c r="E49" s="340"/>
      <c r="F49" s="209"/>
      <c r="G49" s="209"/>
      <c r="H49" s="209"/>
      <c r="I49" s="209"/>
    </row>
    <row r="50" spans="1:9" ht="18" customHeight="1">
      <c r="A50" s="224">
        <v>37</v>
      </c>
      <c r="B50" s="82"/>
      <c r="C50" s="82"/>
      <c r="D50" s="210"/>
      <c r="E50" s="340"/>
      <c r="F50" s="209"/>
      <c r="G50" s="209"/>
      <c r="H50" s="209"/>
      <c r="I50" s="209"/>
    </row>
    <row r="51" spans="1:9" ht="18" customHeight="1">
      <c r="A51" s="224">
        <v>38</v>
      </c>
      <c r="B51" s="82"/>
      <c r="C51" s="82"/>
      <c r="D51" s="210"/>
      <c r="E51" s="340"/>
      <c r="F51" s="209"/>
      <c r="G51" s="209"/>
      <c r="H51" s="209"/>
      <c r="I51" s="209"/>
    </row>
    <row r="52" spans="1:9" ht="18" customHeight="1">
      <c r="A52" s="224">
        <v>39</v>
      </c>
      <c r="B52" s="82"/>
      <c r="C52" s="82"/>
      <c r="D52" s="210"/>
      <c r="E52" s="340"/>
      <c r="F52" s="209"/>
      <c r="G52" s="209"/>
      <c r="H52" s="209"/>
      <c r="I52" s="209"/>
    </row>
    <row r="53" spans="1:9" ht="18" customHeight="1">
      <c r="A53" s="224">
        <v>40</v>
      </c>
      <c r="B53" s="82"/>
      <c r="C53" s="82"/>
      <c r="D53" s="210"/>
      <c r="E53" s="340"/>
      <c r="F53" s="209"/>
      <c r="G53" s="209"/>
      <c r="H53" s="209"/>
      <c r="I53" s="209"/>
    </row>
    <row r="54" spans="1:9" ht="18" customHeight="1">
      <c r="A54" s="224">
        <v>41</v>
      </c>
      <c r="B54" s="82"/>
      <c r="C54" s="82"/>
      <c r="D54" s="210"/>
      <c r="E54" s="340"/>
      <c r="F54" s="209"/>
      <c r="G54" s="209"/>
      <c r="H54" s="209"/>
      <c r="I54" s="209"/>
    </row>
    <row r="55" spans="1:9" ht="18" customHeight="1">
      <c r="A55" s="224">
        <v>42</v>
      </c>
      <c r="B55" s="82"/>
      <c r="C55" s="82"/>
      <c r="D55" s="210"/>
      <c r="E55" s="340"/>
      <c r="F55" s="209"/>
      <c r="G55" s="209"/>
      <c r="H55" s="209"/>
      <c r="I55" s="209"/>
    </row>
    <row r="56" spans="1:9" ht="18" customHeight="1">
      <c r="A56" s="224">
        <v>43</v>
      </c>
      <c r="B56" s="82"/>
      <c r="C56" s="82"/>
      <c r="D56" s="210"/>
      <c r="E56" s="340"/>
      <c r="F56" s="209"/>
      <c r="G56" s="209"/>
      <c r="H56" s="209"/>
      <c r="I56" s="209"/>
    </row>
    <row r="57" spans="1:9" ht="20.100000000000001" customHeight="1">
      <c r="A57" s="60"/>
      <c r="B57" s="488" t="s">
        <v>864</v>
      </c>
      <c r="C57" s="488"/>
      <c r="D57" s="488"/>
      <c r="E57" s="488"/>
      <c r="F57" s="488"/>
      <c r="G57" s="488"/>
      <c r="H57" s="488"/>
      <c r="I57" s="489"/>
    </row>
    <row r="58" spans="1:9" ht="20.100000000000001" customHeight="1">
      <c r="A58" s="60"/>
      <c r="B58" s="490" t="s">
        <v>1078</v>
      </c>
      <c r="C58" s="490"/>
      <c r="D58" s="490"/>
      <c r="E58" s="490"/>
      <c r="F58" s="490"/>
      <c r="G58" s="490"/>
      <c r="H58" s="490"/>
      <c r="I58" s="491"/>
    </row>
    <row r="59" spans="1:9" ht="20.100000000000001" customHeight="1"/>
  </sheetData>
  <sheetProtection password="EADB" sheet="1" objects="1" scenarios="1" selectLockedCells="1"/>
  <mergeCells count="20">
    <mergeCell ref="A12:A13"/>
    <mergeCell ref="F12:H12"/>
    <mergeCell ref="B6:C6"/>
    <mergeCell ref="D6:E6"/>
    <mergeCell ref="B7:C7"/>
    <mergeCell ref="D7:E7"/>
    <mergeCell ref="B12:B13"/>
    <mergeCell ref="C12:C13"/>
    <mergeCell ref="D12:D13"/>
    <mergeCell ref="E12:E13"/>
    <mergeCell ref="I12:I13"/>
    <mergeCell ref="B57:I57"/>
    <mergeCell ref="B58:I58"/>
    <mergeCell ref="B3:C3"/>
    <mergeCell ref="D3:E3"/>
    <mergeCell ref="B4:C4"/>
    <mergeCell ref="D4:E4"/>
    <mergeCell ref="B5:C5"/>
    <mergeCell ref="D5:E5"/>
    <mergeCell ref="B8:C9"/>
  </mergeCells>
  <phoneticPr fontId="4"/>
  <conditionalFormatting sqref="B14:I56">
    <cfRule type="expression" dxfId="30" priority="15">
      <formula>B14&lt;&gt;""</formula>
    </cfRule>
  </conditionalFormatting>
  <conditionalFormatting sqref="D14:D56">
    <cfRule type="expression" dxfId="29" priority="2">
      <formula>AND($D$7&lt;&gt;"",$D14&lt;&gt;"",($D14-$D$7)&lt;0)</formula>
    </cfRule>
  </conditionalFormatting>
  <dataValidations count="1">
    <dataValidation type="date" operator="greaterThanOrEqual" allowBlank="1" showInputMessage="1" showErrorMessage="1" error="日付を入力して下さい。_x000a_&quot;2023/1/1&quot;の様にご入力下さい。" sqref="D14:D56">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3" bestFit="1" customWidth="1"/>
    <col min="2" max="2" width="11.375" style="43" customWidth="1"/>
    <col min="3" max="3" width="24.625" style="43" customWidth="1"/>
    <col min="4" max="4" width="12.5" style="43" customWidth="1"/>
    <col min="5" max="5" width="13.5" style="43" customWidth="1"/>
    <col min="6" max="6" width="10.625" style="43" customWidth="1"/>
    <col min="7" max="7" width="8.625" style="43" customWidth="1"/>
    <col min="8" max="8" width="9.125" style="43" customWidth="1"/>
    <col min="9" max="9" width="7.375" style="43" customWidth="1"/>
    <col min="10" max="10" width="10.375" style="43" customWidth="1"/>
    <col min="11" max="11" width="10" style="43" customWidth="1"/>
    <col min="12" max="12" width="10.625" style="43" customWidth="1"/>
    <col min="13" max="13" width="11.875" style="43" customWidth="1"/>
    <col min="14" max="14" width="14.5" style="43" customWidth="1"/>
    <col min="15" max="15" width="11.375" style="43" bestFit="1" customWidth="1"/>
    <col min="16" max="18" width="12" style="43" customWidth="1"/>
    <col min="19" max="19" width="15.25" style="43" customWidth="1"/>
    <col min="20" max="20" width="18.125" style="43" bestFit="1" customWidth="1"/>
    <col min="21" max="22" width="21" style="43" bestFit="1" customWidth="1"/>
    <col min="23" max="24" width="16.625" style="43" customWidth="1"/>
    <col min="25" max="25" width="10.625" style="43" customWidth="1"/>
    <col min="26" max="16384" width="9" style="43"/>
  </cols>
  <sheetData>
    <row r="1" spans="1:14" ht="21" customHeight="1">
      <c r="B1" s="30" t="s">
        <v>1082</v>
      </c>
      <c r="N1" s="72"/>
    </row>
    <row r="2" spans="1:14" ht="24" customHeight="1">
      <c r="B2" s="398"/>
      <c r="C2" s="42"/>
      <c r="D2" s="42"/>
      <c r="N2" s="73" t="s">
        <v>189</v>
      </c>
    </row>
    <row r="3" spans="1:14" ht="18" customHeight="1" thickBot="1">
      <c r="B3" s="505" t="s">
        <v>15</v>
      </c>
      <c r="C3" s="506"/>
      <c r="D3" s="463">
        <f>シート①!D3</f>
        <v>0</v>
      </c>
      <c r="E3" s="463"/>
      <c r="N3" s="74" t="s">
        <v>183</v>
      </c>
    </row>
    <row r="4" spans="1:14" ht="18" customHeight="1" thickBot="1">
      <c r="B4" s="505" t="s">
        <v>14</v>
      </c>
      <c r="C4" s="506"/>
      <c r="D4" s="464"/>
      <c r="E4" s="464"/>
      <c r="N4" s="221"/>
    </row>
    <row r="5" spans="1:14" ht="18" customHeight="1">
      <c r="B5" s="505" t="s">
        <v>172</v>
      </c>
      <c r="C5" s="506"/>
      <c r="D5" s="463">
        <f>シート①!D5</f>
        <v>0</v>
      </c>
      <c r="E5" s="463"/>
    </row>
    <row r="6" spans="1:14" ht="18" customHeight="1">
      <c r="B6" s="505" t="s">
        <v>174</v>
      </c>
      <c r="C6" s="506"/>
      <c r="D6" s="464"/>
      <c r="E6" s="464"/>
    </row>
    <row r="7" spans="1:14" ht="18" customHeight="1">
      <c r="B7" s="505" t="s">
        <v>1154</v>
      </c>
      <c r="C7" s="506"/>
      <c r="D7" s="467">
        <f>シート①!D7</f>
        <v>0</v>
      </c>
      <c r="E7" s="467"/>
    </row>
    <row r="8" spans="1:14" ht="15" customHeight="1">
      <c r="B8" s="468" t="s">
        <v>1031</v>
      </c>
      <c r="C8" s="470"/>
      <c r="D8" s="242" t="s">
        <v>2</v>
      </c>
      <c r="E8" s="335" t="s">
        <v>1144</v>
      </c>
    </row>
    <row r="9" spans="1:14" ht="18" customHeight="1">
      <c r="B9" s="471"/>
      <c r="C9" s="473"/>
      <c r="D9" s="313">
        <f>シート①!D9</f>
        <v>0</v>
      </c>
      <c r="E9" s="313">
        <f>シート①!E9</f>
        <v>0</v>
      </c>
    </row>
    <row r="10" spans="1:14" ht="18" customHeight="1"/>
    <row r="11" spans="1:14" s="60" customFormat="1" ht="18" customHeight="1">
      <c r="B11" s="55" t="s">
        <v>186</v>
      </c>
      <c r="C11" s="57"/>
      <c r="D11" s="57"/>
      <c r="E11" s="58"/>
      <c r="F11" s="59"/>
    </row>
    <row r="12" spans="1:14" ht="26.25" customHeight="1">
      <c r="A12" s="492"/>
      <c r="B12" s="501" t="s">
        <v>8</v>
      </c>
      <c r="C12" s="479" t="s">
        <v>164</v>
      </c>
      <c r="D12" s="479" t="s">
        <v>168</v>
      </c>
      <c r="E12" s="513" t="s">
        <v>1055</v>
      </c>
      <c r="F12" s="513"/>
      <c r="G12" s="503"/>
      <c r="H12" s="516" t="s">
        <v>1064</v>
      </c>
      <c r="I12" s="517"/>
      <c r="J12" s="479" t="s">
        <v>1153</v>
      </c>
      <c r="K12" s="479" t="s">
        <v>194</v>
      </c>
      <c r="L12" s="479" t="s">
        <v>181</v>
      </c>
      <c r="M12" s="515" t="s">
        <v>178</v>
      </c>
      <c r="N12" s="481" t="s">
        <v>1063</v>
      </c>
    </row>
    <row r="13" spans="1:14" ht="26.25" customHeight="1">
      <c r="A13" s="493"/>
      <c r="B13" s="502"/>
      <c r="C13" s="512"/>
      <c r="D13" s="512"/>
      <c r="E13" s="514"/>
      <c r="F13" s="514"/>
      <c r="G13" s="504"/>
      <c r="H13" s="216"/>
      <c r="I13" s="234" t="s">
        <v>3</v>
      </c>
      <c r="J13" s="512"/>
      <c r="K13" s="512"/>
      <c r="L13" s="512"/>
      <c r="M13" s="500"/>
      <c r="N13" s="462"/>
    </row>
    <row r="14" spans="1:14" ht="32.1" customHeight="1">
      <c r="A14" s="224">
        <v>1</v>
      </c>
      <c r="B14" s="209"/>
      <c r="C14" s="337"/>
      <c r="D14" s="90"/>
      <c r="E14" s="509"/>
      <c r="F14" s="510"/>
      <c r="G14" s="511"/>
      <c r="H14" s="63"/>
      <c r="I14" s="304"/>
      <c r="J14" s="210"/>
      <c r="K14" s="210"/>
      <c r="L14" s="93"/>
      <c r="M14" s="93"/>
      <c r="N14" s="338"/>
    </row>
    <row r="15" spans="1:14" ht="32.1" customHeight="1">
      <c r="A15" s="224">
        <v>2</v>
      </c>
      <c r="B15" s="209"/>
      <c r="C15" s="337"/>
      <c r="D15" s="90"/>
      <c r="E15" s="509"/>
      <c r="F15" s="510"/>
      <c r="G15" s="511"/>
      <c r="H15" s="63"/>
      <c r="I15" s="304"/>
      <c r="J15" s="210"/>
      <c r="K15" s="210"/>
      <c r="L15" s="93"/>
      <c r="M15" s="93"/>
      <c r="N15" s="338"/>
    </row>
    <row r="16" spans="1:14" ht="32.1" customHeight="1">
      <c r="A16" s="224">
        <v>3</v>
      </c>
      <c r="B16" s="209"/>
      <c r="C16" s="337"/>
      <c r="D16" s="90"/>
      <c r="E16" s="509"/>
      <c r="F16" s="510"/>
      <c r="G16" s="511"/>
      <c r="H16" s="63"/>
      <c r="I16" s="304"/>
      <c r="J16" s="210"/>
      <c r="K16" s="210"/>
      <c r="L16" s="93"/>
      <c r="M16" s="93"/>
      <c r="N16" s="338"/>
    </row>
    <row r="17" spans="1:14" ht="32.1" customHeight="1">
      <c r="A17" s="224">
        <v>4</v>
      </c>
      <c r="B17" s="209"/>
      <c r="C17" s="337"/>
      <c r="D17" s="90"/>
      <c r="E17" s="509"/>
      <c r="F17" s="510"/>
      <c r="G17" s="511"/>
      <c r="H17" s="63"/>
      <c r="I17" s="304"/>
      <c r="J17" s="210"/>
      <c r="K17" s="210"/>
      <c r="L17" s="93"/>
      <c r="M17" s="93"/>
      <c r="N17" s="338"/>
    </row>
    <row r="18" spans="1:14" ht="32.1" customHeight="1">
      <c r="A18" s="224">
        <v>5</v>
      </c>
      <c r="B18" s="209"/>
      <c r="C18" s="94"/>
      <c r="D18" s="114"/>
      <c r="E18" s="507"/>
      <c r="F18" s="507"/>
      <c r="G18" s="508"/>
      <c r="H18" s="209"/>
      <c r="I18" s="209"/>
      <c r="J18" s="210"/>
      <c r="K18" s="210"/>
      <c r="L18" s="93"/>
      <c r="M18" s="93"/>
      <c r="N18" s="94"/>
    </row>
    <row r="19" spans="1:14" ht="32.1" customHeight="1">
      <c r="A19" s="224">
        <v>6</v>
      </c>
      <c r="B19" s="209"/>
      <c r="C19" s="94"/>
      <c r="D19" s="114"/>
      <c r="E19" s="507"/>
      <c r="F19" s="507"/>
      <c r="G19" s="508"/>
      <c r="H19" s="209"/>
      <c r="I19" s="209"/>
      <c r="J19" s="210"/>
      <c r="K19" s="210"/>
      <c r="L19" s="93"/>
      <c r="M19" s="93"/>
      <c r="N19" s="94"/>
    </row>
    <row r="20" spans="1:14" ht="32.1" customHeight="1">
      <c r="A20" s="224">
        <v>7</v>
      </c>
      <c r="B20" s="209"/>
      <c r="C20" s="94"/>
      <c r="D20" s="114"/>
      <c r="E20" s="507"/>
      <c r="F20" s="507"/>
      <c r="G20" s="508"/>
      <c r="H20" s="209"/>
      <c r="I20" s="209"/>
      <c r="J20" s="210"/>
      <c r="K20" s="210"/>
      <c r="L20" s="93"/>
      <c r="M20" s="93"/>
      <c r="N20" s="94"/>
    </row>
    <row r="21" spans="1:14" ht="32.1" customHeight="1">
      <c r="A21" s="224">
        <v>8</v>
      </c>
      <c r="B21" s="209"/>
      <c r="C21" s="94"/>
      <c r="D21" s="114"/>
      <c r="E21" s="507"/>
      <c r="F21" s="507"/>
      <c r="G21" s="508"/>
      <c r="H21" s="209"/>
      <c r="I21" s="209"/>
      <c r="J21" s="210"/>
      <c r="K21" s="210"/>
      <c r="L21" s="93"/>
      <c r="M21" s="93"/>
      <c r="N21" s="94"/>
    </row>
    <row r="22" spans="1:14" ht="32.1" customHeight="1">
      <c r="A22" s="224">
        <v>9</v>
      </c>
      <c r="B22" s="209"/>
      <c r="C22" s="94"/>
      <c r="D22" s="114"/>
      <c r="E22" s="507"/>
      <c r="F22" s="507"/>
      <c r="G22" s="508"/>
      <c r="H22" s="209"/>
      <c r="I22" s="209"/>
      <c r="J22" s="210"/>
      <c r="K22" s="210"/>
      <c r="L22" s="93"/>
      <c r="M22" s="93"/>
      <c r="N22" s="94"/>
    </row>
    <row r="23" spans="1:14" ht="32.1" customHeight="1">
      <c r="A23" s="224">
        <v>10</v>
      </c>
      <c r="B23" s="209"/>
      <c r="C23" s="94"/>
      <c r="D23" s="114"/>
      <c r="E23" s="507"/>
      <c r="F23" s="507"/>
      <c r="G23" s="508"/>
      <c r="H23" s="209"/>
      <c r="I23" s="209"/>
      <c r="J23" s="210"/>
      <c r="K23" s="210"/>
      <c r="L23" s="93"/>
      <c r="M23" s="93"/>
      <c r="N23" s="94"/>
    </row>
    <row r="24" spans="1:14" ht="32.1" customHeight="1">
      <c r="A24" s="224">
        <v>11</v>
      </c>
      <c r="B24" s="209"/>
      <c r="C24" s="94"/>
      <c r="D24" s="114"/>
      <c r="E24" s="507"/>
      <c r="F24" s="507"/>
      <c r="G24" s="508"/>
      <c r="H24" s="209"/>
      <c r="I24" s="209"/>
      <c r="J24" s="210"/>
      <c r="K24" s="210"/>
      <c r="L24" s="93"/>
      <c r="M24" s="93"/>
      <c r="N24" s="94"/>
    </row>
    <row r="25" spans="1:14" ht="32.1" customHeight="1">
      <c r="A25" s="224">
        <v>12</v>
      </c>
      <c r="B25" s="209"/>
      <c r="C25" s="94"/>
      <c r="D25" s="114"/>
      <c r="E25" s="507"/>
      <c r="F25" s="507"/>
      <c r="G25" s="508"/>
      <c r="H25" s="209"/>
      <c r="I25" s="209"/>
      <c r="J25" s="210"/>
      <c r="K25" s="210"/>
      <c r="L25" s="93"/>
      <c r="M25" s="93"/>
      <c r="N25" s="94"/>
    </row>
    <row r="26" spans="1:14" ht="32.1" customHeight="1">
      <c r="A26" s="224">
        <v>13</v>
      </c>
      <c r="B26" s="209"/>
      <c r="C26" s="94"/>
      <c r="D26" s="114"/>
      <c r="E26" s="507"/>
      <c r="F26" s="507"/>
      <c r="G26" s="508"/>
      <c r="H26" s="209"/>
      <c r="I26" s="209"/>
      <c r="J26" s="210"/>
      <c r="K26" s="210"/>
      <c r="L26" s="93"/>
      <c r="M26" s="93"/>
      <c r="N26" s="94"/>
    </row>
    <row r="27" spans="1:14" ht="32.1" customHeight="1">
      <c r="A27" s="224">
        <v>14</v>
      </c>
      <c r="B27" s="209"/>
      <c r="C27" s="94"/>
      <c r="D27" s="114"/>
      <c r="E27" s="507"/>
      <c r="F27" s="507"/>
      <c r="G27" s="508"/>
      <c r="H27" s="209"/>
      <c r="I27" s="209"/>
      <c r="J27" s="210"/>
      <c r="K27" s="210"/>
      <c r="L27" s="93"/>
      <c r="M27" s="93"/>
      <c r="N27" s="94"/>
    </row>
    <row r="28" spans="1:14" ht="32.1" customHeight="1">
      <c r="A28" s="224">
        <v>15</v>
      </c>
      <c r="B28" s="209"/>
      <c r="C28" s="94"/>
      <c r="D28" s="114"/>
      <c r="E28" s="507"/>
      <c r="F28" s="507"/>
      <c r="G28" s="508"/>
      <c r="H28" s="209"/>
      <c r="I28" s="209"/>
      <c r="J28" s="210"/>
      <c r="K28" s="210"/>
      <c r="L28" s="93"/>
      <c r="M28" s="93"/>
      <c r="N28" s="94"/>
    </row>
    <row r="29" spans="1:14" ht="32.1" customHeight="1">
      <c r="A29" s="224">
        <v>16</v>
      </c>
      <c r="B29" s="209"/>
      <c r="C29" s="94"/>
      <c r="D29" s="114"/>
      <c r="E29" s="507"/>
      <c r="F29" s="507"/>
      <c r="G29" s="508"/>
      <c r="H29" s="209"/>
      <c r="I29" s="209"/>
      <c r="J29" s="210"/>
      <c r="K29" s="210"/>
      <c r="L29" s="93"/>
      <c r="M29" s="93"/>
      <c r="N29" s="94"/>
    </row>
    <row r="30" spans="1:14" ht="32.1" customHeight="1">
      <c r="A30" s="224">
        <v>17</v>
      </c>
      <c r="B30" s="209"/>
      <c r="C30" s="94"/>
      <c r="D30" s="114"/>
      <c r="E30" s="507"/>
      <c r="F30" s="507"/>
      <c r="G30" s="508"/>
      <c r="H30" s="209"/>
      <c r="I30" s="209"/>
      <c r="J30" s="210"/>
      <c r="K30" s="210"/>
      <c r="L30" s="93"/>
      <c r="M30" s="93"/>
      <c r="N30" s="94"/>
    </row>
    <row r="31" spans="1:14" ht="32.1" customHeight="1">
      <c r="A31" s="224">
        <v>18</v>
      </c>
      <c r="B31" s="209"/>
      <c r="C31" s="94"/>
      <c r="D31" s="114"/>
      <c r="E31" s="507"/>
      <c r="F31" s="507"/>
      <c r="G31" s="508"/>
      <c r="H31" s="209"/>
      <c r="I31" s="209"/>
      <c r="J31" s="210"/>
      <c r="K31" s="210"/>
      <c r="L31" s="93"/>
      <c r="M31" s="93"/>
      <c r="N31" s="94"/>
    </row>
    <row r="32" spans="1:14" ht="32.1" customHeight="1">
      <c r="A32" s="224">
        <v>19</v>
      </c>
      <c r="B32" s="209"/>
      <c r="C32" s="94"/>
      <c r="D32" s="114"/>
      <c r="E32" s="507"/>
      <c r="F32" s="507"/>
      <c r="G32" s="508"/>
      <c r="H32" s="209"/>
      <c r="I32" s="209"/>
      <c r="J32" s="210"/>
      <c r="K32" s="210"/>
      <c r="L32" s="93"/>
      <c r="M32" s="93"/>
      <c r="N32" s="94"/>
    </row>
    <row r="33" spans="1:14" ht="32.1" customHeight="1">
      <c r="A33" s="224">
        <v>20</v>
      </c>
      <c r="B33" s="209"/>
      <c r="C33" s="94"/>
      <c r="D33" s="114"/>
      <c r="E33" s="507"/>
      <c r="F33" s="507"/>
      <c r="G33" s="508"/>
      <c r="H33" s="209"/>
      <c r="I33" s="209"/>
      <c r="J33" s="210"/>
      <c r="K33" s="210"/>
      <c r="L33" s="93"/>
      <c r="M33" s="93"/>
      <c r="N33" s="94"/>
    </row>
    <row r="34" spans="1:14" ht="32.1" customHeight="1">
      <c r="A34" s="224">
        <v>21</v>
      </c>
      <c r="B34" s="209"/>
      <c r="C34" s="94"/>
      <c r="D34" s="114"/>
      <c r="E34" s="507"/>
      <c r="F34" s="507"/>
      <c r="G34" s="508"/>
      <c r="H34" s="209"/>
      <c r="I34" s="209"/>
      <c r="J34" s="210"/>
      <c r="K34" s="210"/>
      <c r="L34" s="93"/>
      <c r="M34" s="93"/>
      <c r="N34" s="94"/>
    </row>
    <row r="35" spans="1:14" ht="32.1" customHeight="1">
      <c r="A35" s="224">
        <v>22</v>
      </c>
      <c r="B35" s="209"/>
      <c r="C35" s="94"/>
      <c r="D35" s="114"/>
      <c r="E35" s="507"/>
      <c r="F35" s="507"/>
      <c r="G35" s="508"/>
      <c r="H35" s="209"/>
      <c r="I35" s="209"/>
      <c r="J35" s="210"/>
      <c r="K35" s="210"/>
      <c r="L35" s="93"/>
      <c r="M35" s="93"/>
      <c r="N35" s="94"/>
    </row>
    <row r="36" spans="1:14" ht="32.1" customHeight="1">
      <c r="A36" s="224">
        <v>23</v>
      </c>
      <c r="B36" s="209"/>
      <c r="C36" s="94"/>
      <c r="D36" s="114"/>
      <c r="E36" s="507"/>
      <c r="F36" s="507"/>
      <c r="G36" s="508"/>
      <c r="H36" s="209"/>
      <c r="I36" s="209"/>
      <c r="J36" s="210"/>
      <c r="K36" s="210"/>
      <c r="L36" s="93"/>
      <c r="M36" s="93"/>
      <c r="N36" s="94"/>
    </row>
    <row r="37" spans="1:14" ht="32.1" customHeight="1">
      <c r="A37" s="224">
        <v>24</v>
      </c>
      <c r="B37" s="209"/>
      <c r="C37" s="94"/>
      <c r="D37" s="114"/>
      <c r="E37" s="507"/>
      <c r="F37" s="507"/>
      <c r="G37" s="508"/>
      <c r="H37" s="209"/>
      <c r="I37" s="209"/>
      <c r="J37" s="210"/>
      <c r="K37" s="210"/>
      <c r="L37" s="93"/>
      <c r="M37" s="93"/>
      <c r="N37" s="94"/>
    </row>
    <row r="38" spans="1:14" ht="32.1" customHeight="1">
      <c r="A38" s="224">
        <v>25</v>
      </c>
      <c r="B38" s="209"/>
      <c r="C38" s="94"/>
      <c r="D38" s="114"/>
      <c r="E38" s="507"/>
      <c r="F38" s="507"/>
      <c r="G38" s="508"/>
      <c r="H38" s="209"/>
      <c r="I38" s="209"/>
      <c r="J38" s="210"/>
      <c r="K38" s="210"/>
      <c r="L38" s="93"/>
      <c r="M38" s="93"/>
      <c r="N38" s="94"/>
    </row>
    <row r="39" spans="1:14" ht="32.1" customHeight="1">
      <c r="A39" s="224">
        <v>26</v>
      </c>
      <c r="B39" s="209"/>
      <c r="C39" s="94"/>
      <c r="D39" s="114"/>
      <c r="E39" s="507"/>
      <c r="F39" s="507"/>
      <c r="G39" s="508"/>
      <c r="H39" s="209"/>
      <c r="I39" s="209"/>
      <c r="J39" s="210"/>
      <c r="K39" s="210"/>
      <c r="L39" s="93"/>
      <c r="M39" s="93"/>
      <c r="N39" s="94"/>
    </row>
    <row r="40" spans="1:14" ht="32.1" customHeight="1">
      <c r="A40" s="224">
        <v>27</v>
      </c>
      <c r="B40" s="209"/>
      <c r="C40" s="94"/>
      <c r="D40" s="114"/>
      <c r="E40" s="507"/>
      <c r="F40" s="507"/>
      <c r="G40" s="508"/>
      <c r="H40" s="209"/>
      <c r="I40" s="209"/>
      <c r="J40" s="210"/>
      <c r="K40" s="210"/>
      <c r="L40" s="93"/>
      <c r="M40" s="93"/>
      <c r="N40" s="94"/>
    </row>
    <row r="41" spans="1:14" ht="32.1" customHeight="1">
      <c r="A41" s="224">
        <v>28</v>
      </c>
      <c r="B41" s="209"/>
      <c r="C41" s="94"/>
      <c r="D41" s="114"/>
      <c r="E41" s="507"/>
      <c r="F41" s="507"/>
      <c r="G41" s="508"/>
      <c r="H41" s="209"/>
      <c r="I41" s="209"/>
      <c r="J41" s="210"/>
      <c r="K41" s="210"/>
      <c r="L41" s="93"/>
      <c r="M41" s="93"/>
      <c r="N41" s="94"/>
    </row>
    <row r="42" spans="1:14" ht="32.1" customHeight="1">
      <c r="A42" s="224">
        <v>29</v>
      </c>
      <c r="B42" s="209"/>
      <c r="C42" s="94"/>
      <c r="D42" s="114"/>
      <c r="E42" s="507"/>
      <c r="F42" s="507"/>
      <c r="G42" s="508"/>
      <c r="H42" s="209"/>
      <c r="I42" s="209"/>
      <c r="J42" s="210"/>
      <c r="K42" s="210"/>
      <c r="L42" s="93"/>
      <c r="M42" s="93"/>
      <c r="N42" s="94"/>
    </row>
    <row r="43" spans="1:14" ht="24.95" customHeight="1">
      <c r="A43" s="326"/>
      <c r="B43" s="235"/>
      <c r="C43" s="235"/>
      <c r="D43" s="235"/>
      <c r="E43" s="236"/>
      <c r="F43" s="236"/>
      <c r="G43" s="236"/>
      <c r="H43" s="235"/>
      <c r="I43" s="235"/>
      <c r="J43" s="235"/>
      <c r="K43" s="335" t="s">
        <v>1169</v>
      </c>
      <c r="L43" s="95">
        <f>ROUNDDOWN(SUM(L14:L42),0)</f>
        <v>0</v>
      </c>
      <c r="M43" s="95">
        <f>ROUNDDOWN(SUM(M14:M42),0)</f>
        <v>0</v>
      </c>
      <c r="N43" s="96"/>
    </row>
    <row r="44" spans="1:14" ht="20.100000000000001" customHeight="1">
      <c r="B44" s="79" t="s">
        <v>868</v>
      </c>
      <c r="C44" s="79"/>
      <c r="D44" s="79"/>
      <c r="E44" s="237"/>
      <c r="F44" s="238"/>
      <c r="G44" s="75"/>
      <c r="H44" s="75"/>
      <c r="I44" s="75"/>
      <c r="J44" s="75"/>
      <c r="K44" s="75"/>
      <c r="L44" s="75"/>
      <c r="M44" s="75"/>
      <c r="N44" s="76"/>
    </row>
    <row r="45" spans="1:14" ht="20.100000000000001" customHeight="1">
      <c r="B45" s="79"/>
      <c r="C45" s="239"/>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sheetProtection password="EADB" sheet="1" objects="1" scenarios="1" selectLockedCells="1"/>
  <mergeCells count="51">
    <mergeCell ref="E39:G39"/>
    <mergeCell ref="E40:G40"/>
    <mergeCell ref="E41:G41"/>
    <mergeCell ref="E42:G42"/>
    <mergeCell ref="E34:G34"/>
    <mergeCell ref="E35:G35"/>
    <mergeCell ref="E36:G36"/>
    <mergeCell ref="E37:G37"/>
    <mergeCell ref="E38:G38"/>
    <mergeCell ref="E29:G29"/>
    <mergeCell ref="E30:G30"/>
    <mergeCell ref="E31:G31"/>
    <mergeCell ref="E32:G32"/>
    <mergeCell ref="E33:G33"/>
    <mergeCell ref="E24:G24"/>
    <mergeCell ref="E25:G25"/>
    <mergeCell ref="E26:G26"/>
    <mergeCell ref="E27:G27"/>
    <mergeCell ref="E28:G28"/>
    <mergeCell ref="A12:A13"/>
    <mergeCell ref="K12:K13"/>
    <mergeCell ref="B6:C6"/>
    <mergeCell ref="D6:E6"/>
    <mergeCell ref="N12:N13"/>
    <mergeCell ref="E12:G13"/>
    <mergeCell ref="B8:C9"/>
    <mergeCell ref="B7:C7"/>
    <mergeCell ref="D7:E7"/>
    <mergeCell ref="M12:M13"/>
    <mergeCell ref="H12:I12"/>
    <mergeCell ref="B12:B13"/>
    <mergeCell ref="C12:C13"/>
    <mergeCell ref="D12:D13"/>
    <mergeCell ref="L12:L13"/>
    <mergeCell ref="J12:J13"/>
    <mergeCell ref="E14:G14"/>
    <mergeCell ref="E15:G15"/>
    <mergeCell ref="E16:G16"/>
    <mergeCell ref="E17:G17"/>
    <mergeCell ref="E18:G18"/>
    <mergeCell ref="E19:G19"/>
    <mergeCell ref="E20:G20"/>
    <mergeCell ref="E21:G21"/>
    <mergeCell ref="E22:G22"/>
    <mergeCell ref="E23:G23"/>
    <mergeCell ref="B5:C5"/>
    <mergeCell ref="B4:C4"/>
    <mergeCell ref="B3:C3"/>
    <mergeCell ref="D5:E5"/>
    <mergeCell ref="D4:E4"/>
    <mergeCell ref="D3:E3"/>
  </mergeCells>
  <phoneticPr fontId="4"/>
  <conditionalFormatting sqref="B14:N42">
    <cfRule type="expression" dxfId="28" priority="82">
      <formula>B14&lt;&gt;""</formula>
    </cfRule>
  </conditionalFormatting>
  <conditionalFormatting sqref="D14:D42">
    <cfRule type="expression" dxfId="27" priority="8">
      <formula>AND($D$7&lt;&gt;"",$D14&lt;&gt;"",($D14-$D$7)&lt;0)</formula>
    </cfRule>
  </conditionalFormatting>
  <conditionalFormatting sqref="J14:K42">
    <cfRule type="expression" dxfId="26" priority="6">
      <formula>AND($D$7&lt;&gt;"",J14&lt;&gt;"",(J14-$D$7)&lt;0)</formula>
    </cfRule>
  </conditionalFormatting>
  <dataValidations count="3">
    <dataValidation type="date" operator="greaterThanOrEqual" allowBlank="1" showInputMessage="1" showErrorMessage="1" error="日付を入力して下さい。_x000a_&quot;2023/1/1&quot;の様にご入力下さい。" sqref="K14:K42 D14:D42">
      <formula1>1</formula1>
    </dataValidation>
    <dataValidation type="whole" operator="greaterThanOrEqual" allowBlank="1" showInputMessage="1" showErrorMessage="1" error="小数点以下の数値が出ない様に入力して下さい。" sqref="L14:M42">
      <formula1>0</formula1>
    </dataValidation>
    <dataValidation type="list" allowBlank="1" showInputMessage="1" showErrorMessage="1" sqref="B14:B42">
      <formula1>"新規,変更,報告済"</formula1>
    </dataValidation>
  </dataValidations>
  <pageMargins left="0.31496062992125984" right="0.31496062992125984" top="0.55118110236220474" bottom="0.55118110236220474" header="0.31496062992125984" footer="0.31496062992125984"/>
  <pageSetup paperSize="9" scale="56" orientation="portrait" r:id="rId1"/>
  <headerFooter>
    <oddHeader>&amp;F</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4" s="43" customFormat="1" ht="21" customHeight="1">
      <c r="B1" s="245" t="s">
        <v>1083</v>
      </c>
      <c r="M1" s="246"/>
    </row>
    <row r="2" spans="1:14" s="43" customFormat="1" ht="24" customHeight="1">
      <c r="B2" s="399"/>
      <c r="C2" s="245"/>
    </row>
    <row r="3" spans="1:14" s="43" customFormat="1" ht="18" customHeight="1" thickBot="1">
      <c r="B3" s="462" t="s">
        <v>15</v>
      </c>
      <c r="C3" s="462"/>
      <c r="D3" s="463">
        <f>シート①!D3</f>
        <v>0</v>
      </c>
      <c r="E3" s="463"/>
      <c r="F3" s="223"/>
      <c r="M3" s="74" t="s">
        <v>183</v>
      </c>
    </row>
    <row r="4" spans="1:14" s="43" customFormat="1" ht="18" customHeight="1" thickBot="1">
      <c r="B4" s="462" t="s">
        <v>14</v>
      </c>
      <c r="C4" s="462"/>
      <c r="D4" s="464"/>
      <c r="E4" s="464"/>
      <c r="F4" s="223"/>
      <c r="M4" s="221"/>
    </row>
    <row r="5" spans="1:14" s="43" customFormat="1" ht="18" customHeight="1">
      <c r="B5" s="462" t="s">
        <v>172</v>
      </c>
      <c r="C5" s="462"/>
      <c r="D5" s="463">
        <f>シート①!D5</f>
        <v>0</v>
      </c>
      <c r="E5" s="463"/>
      <c r="F5" s="223"/>
    </row>
    <row r="6" spans="1:14" s="43" customFormat="1" ht="18" customHeight="1">
      <c r="B6" s="462" t="s">
        <v>174</v>
      </c>
      <c r="C6" s="462"/>
      <c r="D6" s="464"/>
      <c r="E6" s="464"/>
      <c r="F6" s="223"/>
    </row>
    <row r="7" spans="1:14" s="43" customFormat="1" ht="18" customHeight="1">
      <c r="B7" s="462" t="s">
        <v>1154</v>
      </c>
      <c r="C7" s="462"/>
      <c r="D7" s="467">
        <f>シート①!D7</f>
        <v>0</v>
      </c>
      <c r="E7" s="467"/>
      <c r="F7" s="223"/>
    </row>
    <row r="8" spans="1:14" s="43" customFormat="1" ht="15" customHeight="1">
      <c r="B8" s="468" t="s">
        <v>1031</v>
      </c>
      <c r="C8" s="470"/>
      <c r="D8" s="242" t="s">
        <v>2</v>
      </c>
      <c r="E8" s="335" t="s">
        <v>1144</v>
      </c>
      <c r="F8" s="223"/>
    </row>
    <row r="9" spans="1:14" s="43" customFormat="1" ht="18" customHeight="1">
      <c r="B9" s="471"/>
      <c r="C9" s="473"/>
      <c r="D9" s="313">
        <f>シート①!D9</f>
        <v>0</v>
      </c>
      <c r="E9" s="313">
        <f>シート①!E9</f>
        <v>0</v>
      </c>
      <c r="F9" s="223"/>
    </row>
    <row r="10" spans="1:14" s="43" customFormat="1" ht="15" customHeight="1"/>
    <row r="11" spans="1:14" s="43" customFormat="1" ht="18" customHeight="1">
      <c r="B11" s="42" t="s">
        <v>576</v>
      </c>
    </row>
    <row r="12" spans="1:14" s="43" customFormat="1" ht="12.75" customHeight="1">
      <c r="B12" s="77"/>
    </row>
    <row r="13" spans="1:14" s="43" customFormat="1" ht="18" customHeight="1">
      <c r="B13" s="42" t="s">
        <v>1041</v>
      </c>
      <c r="F13" s="60"/>
      <c r="G13" s="60"/>
      <c r="H13" s="60"/>
      <c r="I13" s="60"/>
      <c r="J13" s="60"/>
      <c r="K13" s="60"/>
      <c r="L13" s="60"/>
      <c r="M13" s="60"/>
      <c r="N13" s="60"/>
    </row>
    <row r="14" spans="1:14" ht="33" customHeight="1">
      <c r="A14" s="329"/>
      <c r="B14" s="519" t="s">
        <v>555</v>
      </c>
      <c r="C14" s="520"/>
      <c r="D14" s="520"/>
      <c r="E14" s="521"/>
      <c r="F14" s="518" t="s">
        <v>556</v>
      </c>
      <c r="G14" s="518"/>
      <c r="H14" s="219" t="s">
        <v>557</v>
      </c>
      <c r="I14" s="522" t="s">
        <v>1051</v>
      </c>
      <c r="J14" s="522" t="s">
        <v>1126</v>
      </c>
      <c r="K14" s="524" t="s">
        <v>558</v>
      </c>
      <c r="L14" s="525"/>
      <c r="M14" s="526" t="s">
        <v>1061</v>
      </c>
    </row>
    <row r="15" spans="1:14" ht="18" customHeight="1">
      <c r="A15" s="330"/>
      <c r="B15" s="219" t="s">
        <v>559</v>
      </c>
      <c r="C15" s="219" t="s">
        <v>560</v>
      </c>
      <c r="D15" s="219" t="s">
        <v>161</v>
      </c>
      <c r="E15" s="218" t="s">
        <v>1056</v>
      </c>
      <c r="F15" s="219" t="s">
        <v>2</v>
      </c>
      <c r="G15" s="219" t="s">
        <v>1</v>
      </c>
      <c r="H15" s="214" t="s">
        <v>1060</v>
      </c>
      <c r="I15" s="522"/>
      <c r="J15" s="523"/>
      <c r="K15" s="101"/>
      <c r="L15" s="101" t="s">
        <v>3</v>
      </c>
      <c r="M15" s="527"/>
    </row>
    <row r="16" spans="1:14" ht="15.95" customHeight="1">
      <c r="A16" s="127">
        <v>1</v>
      </c>
      <c r="B16" s="209"/>
      <c r="C16" s="209"/>
      <c r="D16" s="209"/>
      <c r="E16" s="209"/>
      <c r="F16" s="210"/>
      <c r="G16" s="210"/>
      <c r="H16" s="99"/>
      <c r="I16" s="84"/>
      <c r="J16" s="84"/>
      <c r="K16" s="209"/>
      <c r="L16" s="209"/>
      <c r="M16" s="102">
        <f>ROUNDDOWN(H16*I16*J16,0)</f>
        <v>0</v>
      </c>
    </row>
    <row r="17" spans="1:13" ht="15.95" customHeight="1">
      <c r="A17" s="127">
        <v>2</v>
      </c>
      <c r="B17" s="209"/>
      <c r="C17" s="209"/>
      <c r="D17" s="209"/>
      <c r="E17" s="213"/>
      <c r="F17" s="210"/>
      <c r="G17" s="210"/>
      <c r="H17" s="99"/>
      <c r="I17" s="84"/>
      <c r="J17" s="84"/>
      <c r="K17" s="209"/>
      <c r="L17" s="209"/>
      <c r="M17" s="102">
        <f t="shared" ref="M17:M18" si="0">ROUNDDOWN(H17*I17*J17,0)</f>
        <v>0</v>
      </c>
    </row>
    <row r="18" spans="1:13" ht="15.95" customHeight="1">
      <c r="A18" s="127">
        <v>3</v>
      </c>
      <c r="B18" s="209"/>
      <c r="C18" s="209"/>
      <c r="D18" s="209"/>
      <c r="E18" s="213"/>
      <c r="F18" s="210"/>
      <c r="G18" s="210"/>
      <c r="H18" s="99"/>
      <c r="I18" s="84"/>
      <c r="J18" s="84"/>
      <c r="K18" s="209"/>
      <c r="L18" s="209"/>
      <c r="M18" s="102">
        <f t="shared" si="0"/>
        <v>0</v>
      </c>
    </row>
    <row r="19" spans="1:13" ht="15.95" customHeight="1">
      <c r="A19" s="20"/>
      <c r="B19" s="103"/>
      <c r="C19" s="103"/>
      <c r="D19" s="103"/>
      <c r="E19" s="103"/>
      <c r="F19" s="103"/>
      <c r="G19" s="103"/>
      <c r="H19" s="104"/>
      <c r="I19" s="103"/>
      <c r="J19" s="103"/>
      <c r="K19" s="103"/>
      <c r="L19" s="325" t="s">
        <v>16</v>
      </c>
      <c r="M19" s="102">
        <f>SUM(M16:M18)</f>
        <v>0</v>
      </c>
    </row>
    <row r="20" spans="1:13" ht="15.95" customHeight="1">
      <c r="A20" s="20"/>
      <c r="B20" s="105"/>
      <c r="C20" s="105"/>
      <c r="D20" s="105"/>
      <c r="E20" s="105"/>
      <c r="F20" s="105"/>
      <c r="G20" s="105"/>
      <c r="H20" s="106"/>
      <c r="I20" s="105"/>
      <c r="J20" s="105"/>
      <c r="K20" s="528" t="s">
        <v>561</v>
      </c>
      <c r="L20" s="529"/>
      <c r="M20" s="102">
        <f>M19+シート⑤!M19</f>
        <v>0</v>
      </c>
    </row>
    <row r="21" spans="1:13" ht="18" customHeight="1">
      <c r="B21" s="11" t="s">
        <v>1042</v>
      </c>
      <c r="F21" s="20"/>
      <c r="G21" s="20"/>
      <c r="H21" s="20"/>
      <c r="I21" s="20"/>
      <c r="J21" s="20"/>
      <c r="K21" s="107"/>
      <c r="L21" s="20"/>
      <c r="M21" s="20"/>
    </row>
    <row r="22" spans="1:13" ht="31.5" customHeight="1">
      <c r="A22" s="329"/>
      <c r="B22" s="519" t="s">
        <v>555</v>
      </c>
      <c r="C22" s="520"/>
      <c r="D22" s="520"/>
      <c r="E22" s="521"/>
      <c r="F22" s="530" t="s">
        <v>556</v>
      </c>
      <c r="G22" s="531"/>
      <c r="H22" s="108" t="s">
        <v>557</v>
      </c>
      <c r="I22" s="522" t="s">
        <v>1051</v>
      </c>
      <c r="J22" s="522" t="s">
        <v>1032</v>
      </c>
      <c r="K22" s="524" t="s">
        <v>558</v>
      </c>
      <c r="L22" s="525"/>
      <c r="M22" s="526" t="s">
        <v>1061</v>
      </c>
    </row>
    <row r="23" spans="1:13" ht="18" customHeight="1">
      <c r="A23" s="330"/>
      <c r="B23" s="219" t="s">
        <v>559</v>
      </c>
      <c r="C23" s="219" t="s">
        <v>560</v>
      </c>
      <c r="D23" s="219" t="s">
        <v>161</v>
      </c>
      <c r="E23" s="218" t="s">
        <v>1056</v>
      </c>
      <c r="F23" s="219" t="s">
        <v>2</v>
      </c>
      <c r="G23" s="219" t="s">
        <v>1</v>
      </c>
      <c r="H23" s="214" t="s">
        <v>1060</v>
      </c>
      <c r="I23" s="522"/>
      <c r="J23" s="523"/>
      <c r="K23" s="101"/>
      <c r="L23" s="101" t="s">
        <v>3</v>
      </c>
      <c r="M23" s="527"/>
    </row>
    <row r="24" spans="1:13" ht="15.95" customHeight="1">
      <c r="A24" s="127">
        <v>1</v>
      </c>
      <c r="B24" s="209"/>
      <c r="C24" s="209"/>
      <c r="D24" s="209"/>
      <c r="E24" s="209"/>
      <c r="F24" s="210"/>
      <c r="G24" s="210"/>
      <c r="H24" s="99"/>
      <c r="I24" s="84"/>
      <c r="J24" s="84"/>
      <c r="K24" s="209"/>
      <c r="L24" s="209"/>
      <c r="M24" s="110">
        <f t="shared" ref="M24:M38" si="1">ROUNDDOWN(H24*I24*J24,0)</f>
        <v>0</v>
      </c>
    </row>
    <row r="25" spans="1:13" ht="15.95" customHeight="1">
      <c r="A25" s="127">
        <v>2</v>
      </c>
      <c r="B25" s="209"/>
      <c r="C25" s="209"/>
      <c r="D25" s="209"/>
      <c r="E25" s="213"/>
      <c r="F25" s="210"/>
      <c r="G25" s="210"/>
      <c r="H25" s="99"/>
      <c r="I25" s="84"/>
      <c r="J25" s="84"/>
      <c r="K25" s="209"/>
      <c r="L25" s="209"/>
      <c r="M25" s="110">
        <f t="shared" si="1"/>
        <v>0</v>
      </c>
    </row>
    <row r="26" spans="1:13" ht="15.95" customHeight="1">
      <c r="A26" s="127">
        <v>3</v>
      </c>
      <c r="B26" s="209"/>
      <c r="C26" s="209"/>
      <c r="D26" s="209"/>
      <c r="E26" s="213"/>
      <c r="F26" s="210"/>
      <c r="G26" s="210"/>
      <c r="H26" s="99"/>
      <c r="I26" s="84"/>
      <c r="J26" s="84"/>
      <c r="K26" s="209"/>
      <c r="L26" s="209"/>
      <c r="M26" s="111">
        <f t="shared" si="1"/>
        <v>0</v>
      </c>
    </row>
    <row r="27" spans="1:13" ht="15.95" customHeight="1">
      <c r="A27" s="127">
        <v>4</v>
      </c>
      <c r="B27" s="209"/>
      <c r="C27" s="209"/>
      <c r="D27" s="209"/>
      <c r="E27" s="213"/>
      <c r="F27" s="210"/>
      <c r="G27" s="210"/>
      <c r="H27" s="99"/>
      <c r="I27" s="84"/>
      <c r="J27" s="84"/>
      <c r="K27" s="209"/>
      <c r="L27" s="209"/>
      <c r="M27" s="111">
        <f t="shared" si="1"/>
        <v>0</v>
      </c>
    </row>
    <row r="28" spans="1:13" ht="15.95" customHeight="1">
      <c r="A28" s="127">
        <v>5</v>
      </c>
      <c r="B28" s="209"/>
      <c r="C28" s="209"/>
      <c r="D28" s="209"/>
      <c r="E28" s="213"/>
      <c r="F28" s="210"/>
      <c r="G28" s="210"/>
      <c r="H28" s="99"/>
      <c r="I28" s="84"/>
      <c r="J28" s="84"/>
      <c r="K28" s="209"/>
      <c r="L28" s="209"/>
      <c r="M28" s="111">
        <f t="shared" si="1"/>
        <v>0</v>
      </c>
    </row>
    <row r="29" spans="1:13" ht="15.95" customHeight="1">
      <c r="A29" s="127">
        <v>6</v>
      </c>
      <c r="B29" s="209"/>
      <c r="C29" s="209"/>
      <c r="D29" s="209"/>
      <c r="E29" s="213"/>
      <c r="F29" s="210"/>
      <c r="G29" s="210"/>
      <c r="H29" s="99"/>
      <c r="I29" s="84"/>
      <c r="J29" s="84"/>
      <c r="K29" s="209"/>
      <c r="L29" s="209"/>
      <c r="M29" s="111">
        <f t="shared" si="1"/>
        <v>0</v>
      </c>
    </row>
    <row r="30" spans="1:13" ht="15.95" customHeight="1">
      <c r="A30" s="127">
        <v>7</v>
      </c>
      <c r="B30" s="209"/>
      <c r="C30" s="209"/>
      <c r="D30" s="209"/>
      <c r="E30" s="213"/>
      <c r="F30" s="210"/>
      <c r="G30" s="210"/>
      <c r="H30" s="99"/>
      <c r="I30" s="84"/>
      <c r="J30" s="84"/>
      <c r="K30" s="209"/>
      <c r="L30" s="209"/>
      <c r="M30" s="111">
        <f t="shared" si="1"/>
        <v>0</v>
      </c>
    </row>
    <row r="31" spans="1:13" ht="15.95" customHeight="1">
      <c r="A31" s="127">
        <v>8</v>
      </c>
      <c r="B31" s="209"/>
      <c r="C31" s="209"/>
      <c r="D31" s="209"/>
      <c r="E31" s="213"/>
      <c r="F31" s="210"/>
      <c r="G31" s="210"/>
      <c r="H31" s="99"/>
      <c r="I31" s="84"/>
      <c r="J31" s="84"/>
      <c r="K31" s="209"/>
      <c r="L31" s="209"/>
      <c r="M31" s="111">
        <f t="shared" si="1"/>
        <v>0</v>
      </c>
    </row>
    <row r="32" spans="1:13" ht="15.95" customHeight="1">
      <c r="A32" s="127">
        <v>9</v>
      </c>
      <c r="B32" s="209"/>
      <c r="C32" s="209"/>
      <c r="D32" s="209"/>
      <c r="E32" s="213"/>
      <c r="F32" s="210"/>
      <c r="G32" s="210"/>
      <c r="H32" s="99"/>
      <c r="I32" s="84"/>
      <c r="J32" s="84"/>
      <c r="K32" s="209"/>
      <c r="L32" s="209"/>
      <c r="M32" s="111">
        <f t="shared" si="1"/>
        <v>0</v>
      </c>
    </row>
    <row r="33" spans="1:13" ht="15.95" customHeight="1">
      <c r="A33" s="127">
        <v>10</v>
      </c>
      <c r="B33" s="209"/>
      <c r="C33" s="209"/>
      <c r="D33" s="209"/>
      <c r="E33" s="213"/>
      <c r="F33" s="210"/>
      <c r="G33" s="210"/>
      <c r="H33" s="99"/>
      <c r="I33" s="84"/>
      <c r="J33" s="84"/>
      <c r="K33" s="209"/>
      <c r="L33" s="209"/>
      <c r="M33" s="111">
        <f t="shared" si="1"/>
        <v>0</v>
      </c>
    </row>
    <row r="34" spans="1:13" ht="15.95" customHeight="1">
      <c r="A34" s="127">
        <v>11</v>
      </c>
      <c r="B34" s="209"/>
      <c r="C34" s="209"/>
      <c r="D34" s="209"/>
      <c r="E34" s="213"/>
      <c r="F34" s="210"/>
      <c r="G34" s="210"/>
      <c r="H34" s="99"/>
      <c r="I34" s="84"/>
      <c r="J34" s="84"/>
      <c r="K34" s="209"/>
      <c r="L34" s="209"/>
      <c r="M34" s="111">
        <f t="shared" si="1"/>
        <v>0</v>
      </c>
    </row>
    <row r="35" spans="1:13" ht="15.95" customHeight="1">
      <c r="A35" s="127">
        <v>12</v>
      </c>
      <c r="B35" s="209"/>
      <c r="C35" s="209"/>
      <c r="D35" s="209"/>
      <c r="E35" s="213"/>
      <c r="F35" s="210"/>
      <c r="G35" s="210"/>
      <c r="H35" s="99"/>
      <c r="I35" s="84"/>
      <c r="J35" s="84"/>
      <c r="K35" s="209"/>
      <c r="L35" s="209"/>
      <c r="M35" s="111">
        <f t="shared" si="1"/>
        <v>0</v>
      </c>
    </row>
    <row r="36" spans="1:13" ht="15.95" customHeight="1">
      <c r="A36" s="127">
        <v>13</v>
      </c>
      <c r="B36" s="209"/>
      <c r="C36" s="209"/>
      <c r="D36" s="209"/>
      <c r="E36" s="213"/>
      <c r="F36" s="210"/>
      <c r="G36" s="210"/>
      <c r="H36" s="99"/>
      <c r="I36" s="84"/>
      <c r="J36" s="84"/>
      <c r="K36" s="209"/>
      <c r="L36" s="209"/>
      <c r="M36" s="111">
        <f t="shared" si="1"/>
        <v>0</v>
      </c>
    </row>
    <row r="37" spans="1:13" ht="15.95" customHeight="1">
      <c r="A37" s="127">
        <v>14</v>
      </c>
      <c r="B37" s="209"/>
      <c r="C37" s="209"/>
      <c r="D37" s="209"/>
      <c r="E37" s="213"/>
      <c r="F37" s="210"/>
      <c r="G37" s="210"/>
      <c r="H37" s="99"/>
      <c r="I37" s="84"/>
      <c r="J37" s="84"/>
      <c r="K37" s="209"/>
      <c r="L37" s="209"/>
      <c r="M37" s="111">
        <f t="shared" si="1"/>
        <v>0</v>
      </c>
    </row>
    <row r="38" spans="1:13" ht="15.95" customHeight="1">
      <c r="A38" s="127">
        <v>15</v>
      </c>
      <c r="B38" s="209"/>
      <c r="C38" s="209"/>
      <c r="D38" s="209"/>
      <c r="E38" s="213"/>
      <c r="F38" s="210"/>
      <c r="G38" s="210"/>
      <c r="H38" s="99"/>
      <c r="I38" s="84"/>
      <c r="J38" s="84"/>
      <c r="K38" s="209"/>
      <c r="L38" s="209"/>
      <c r="M38" s="111">
        <f t="shared" si="1"/>
        <v>0</v>
      </c>
    </row>
    <row r="39" spans="1:13" ht="15.95" customHeight="1">
      <c r="A39" s="20"/>
      <c r="B39" s="105"/>
      <c r="C39" s="105"/>
      <c r="D39" s="105"/>
      <c r="E39" s="105"/>
      <c r="F39" s="105"/>
      <c r="G39" s="105"/>
      <c r="H39" s="105"/>
      <c r="I39" s="105"/>
      <c r="J39" s="105"/>
      <c r="K39" s="103"/>
      <c r="L39" s="325" t="s">
        <v>16</v>
      </c>
      <c r="M39" s="111">
        <f>SUM(M24:M38)</f>
        <v>0</v>
      </c>
    </row>
    <row r="40" spans="1:13" ht="15.95" customHeight="1">
      <c r="A40" s="20"/>
      <c r="B40" s="105"/>
      <c r="C40" s="105"/>
      <c r="D40" s="105"/>
      <c r="E40" s="105"/>
      <c r="F40" s="105"/>
      <c r="G40" s="105"/>
      <c r="H40" s="105"/>
      <c r="I40" s="105"/>
      <c r="J40" s="105"/>
      <c r="K40" s="528" t="s">
        <v>561</v>
      </c>
      <c r="L40" s="529"/>
      <c r="M40" s="111">
        <f>M39+シート⑤!M38</f>
        <v>0</v>
      </c>
    </row>
    <row r="41" spans="1:13" ht="18" customHeight="1">
      <c r="A41" s="20"/>
      <c r="B41" s="112" t="s">
        <v>1077</v>
      </c>
      <c r="C41" s="20"/>
      <c r="D41" s="20"/>
      <c r="E41" s="20"/>
      <c r="F41" s="20"/>
      <c r="G41" s="20"/>
      <c r="H41" s="20"/>
      <c r="I41" s="20"/>
      <c r="J41" s="20"/>
      <c r="K41" s="20"/>
      <c r="L41" s="20"/>
      <c r="M41" s="20"/>
    </row>
    <row r="42" spans="1:13" ht="31.5" customHeight="1">
      <c r="A42" s="418"/>
      <c r="B42" s="519" t="s">
        <v>555</v>
      </c>
      <c r="C42" s="520"/>
      <c r="D42" s="520"/>
      <c r="E42" s="521"/>
      <c r="F42" s="530" t="s">
        <v>556</v>
      </c>
      <c r="G42" s="531"/>
      <c r="H42" s="219" t="s">
        <v>562</v>
      </c>
      <c r="I42" s="522" t="s">
        <v>1051</v>
      </c>
      <c r="J42" s="522" t="s">
        <v>1032</v>
      </c>
      <c r="K42" s="524" t="s">
        <v>563</v>
      </c>
      <c r="L42" s="525"/>
      <c r="M42" s="526" t="s">
        <v>1061</v>
      </c>
    </row>
    <row r="43" spans="1:13" ht="18" customHeight="1">
      <c r="A43" s="418"/>
      <c r="B43" s="219" t="s">
        <v>559</v>
      </c>
      <c r="C43" s="219" t="s">
        <v>560</v>
      </c>
      <c r="D43" s="219" t="s">
        <v>161</v>
      </c>
      <c r="E43" s="218" t="s">
        <v>1056</v>
      </c>
      <c r="F43" s="219" t="s">
        <v>2</v>
      </c>
      <c r="G43" s="219" t="s">
        <v>1</v>
      </c>
      <c r="H43" s="214" t="s">
        <v>1060</v>
      </c>
      <c r="I43" s="522"/>
      <c r="J43" s="523"/>
      <c r="K43" s="101"/>
      <c r="L43" s="101" t="s">
        <v>3</v>
      </c>
      <c r="M43" s="527"/>
    </row>
    <row r="44" spans="1:13" ht="15.95" customHeight="1">
      <c r="A44" s="127">
        <v>1</v>
      </c>
      <c r="B44" s="209"/>
      <c r="C44" s="209"/>
      <c r="D44" s="209"/>
      <c r="E44" s="209"/>
      <c r="F44" s="210"/>
      <c r="G44" s="210"/>
      <c r="H44" s="99"/>
      <c r="I44" s="84"/>
      <c r="J44" s="84"/>
      <c r="K44" s="209"/>
      <c r="L44" s="209"/>
      <c r="M44" s="110">
        <f t="shared" ref="M44:M58" si="2">ROUNDDOWN(H44*I44*J44,0)</f>
        <v>0</v>
      </c>
    </row>
    <row r="45" spans="1:13" ht="15.95" customHeight="1">
      <c r="A45" s="127">
        <v>2</v>
      </c>
      <c r="B45" s="209"/>
      <c r="C45" s="209"/>
      <c r="D45" s="209"/>
      <c r="E45" s="213"/>
      <c r="F45" s="210"/>
      <c r="G45" s="210"/>
      <c r="H45" s="99"/>
      <c r="I45" s="84"/>
      <c r="J45" s="84"/>
      <c r="K45" s="209"/>
      <c r="L45" s="209"/>
      <c r="M45" s="111">
        <f t="shared" si="2"/>
        <v>0</v>
      </c>
    </row>
    <row r="46" spans="1:13" ht="15.95" customHeight="1">
      <c r="A46" s="127">
        <v>3</v>
      </c>
      <c r="B46" s="209"/>
      <c r="C46" s="209"/>
      <c r="D46" s="209"/>
      <c r="E46" s="213"/>
      <c r="F46" s="210"/>
      <c r="G46" s="210"/>
      <c r="H46" s="99"/>
      <c r="I46" s="84"/>
      <c r="J46" s="84"/>
      <c r="K46" s="209"/>
      <c r="L46" s="209"/>
      <c r="M46" s="111">
        <f t="shared" si="2"/>
        <v>0</v>
      </c>
    </row>
    <row r="47" spans="1:13" ht="15.95" customHeight="1">
      <c r="A47" s="127">
        <v>4</v>
      </c>
      <c r="B47" s="209"/>
      <c r="C47" s="209"/>
      <c r="D47" s="209"/>
      <c r="E47" s="213"/>
      <c r="F47" s="210"/>
      <c r="G47" s="210"/>
      <c r="H47" s="99"/>
      <c r="I47" s="84"/>
      <c r="J47" s="84"/>
      <c r="K47" s="209"/>
      <c r="L47" s="209"/>
      <c r="M47" s="111">
        <f t="shared" si="2"/>
        <v>0</v>
      </c>
    </row>
    <row r="48" spans="1:13" ht="15.95" customHeight="1">
      <c r="A48" s="127">
        <v>5</v>
      </c>
      <c r="B48" s="209"/>
      <c r="C48" s="209"/>
      <c r="D48" s="209"/>
      <c r="E48" s="213"/>
      <c r="F48" s="210"/>
      <c r="G48" s="210"/>
      <c r="H48" s="99"/>
      <c r="I48" s="84"/>
      <c r="J48" s="84"/>
      <c r="K48" s="209"/>
      <c r="L48" s="209"/>
      <c r="M48" s="111">
        <f t="shared" si="2"/>
        <v>0</v>
      </c>
    </row>
    <row r="49" spans="1:13" ht="15.95" customHeight="1">
      <c r="A49" s="127">
        <v>6</v>
      </c>
      <c r="B49" s="209"/>
      <c r="C49" s="209"/>
      <c r="D49" s="209"/>
      <c r="E49" s="213"/>
      <c r="F49" s="210"/>
      <c r="G49" s="210"/>
      <c r="H49" s="99"/>
      <c r="I49" s="84"/>
      <c r="J49" s="84"/>
      <c r="K49" s="209"/>
      <c r="L49" s="209"/>
      <c r="M49" s="111">
        <f t="shared" si="2"/>
        <v>0</v>
      </c>
    </row>
    <row r="50" spans="1:13" ht="15.95" customHeight="1">
      <c r="A50" s="127">
        <v>7</v>
      </c>
      <c r="B50" s="209"/>
      <c r="C50" s="209"/>
      <c r="D50" s="209"/>
      <c r="E50" s="213"/>
      <c r="F50" s="210"/>
      <c r="G50" s="210"/>
      <c r="H50" s="99"/>
      <c r="I50" s="84"/>
      <c r="J50" s="84"/>
      <c r="K50" s="209"/>
      <c r="L50" s="209"/>
      <c r="M50" s="111">
        <f t="shared" si="2"/>
        <v>0</v>
      </c>
    </row>
    <row r="51" spans="1:13" ht="15.95" customHeight="1">
      <c r="A51" s="127">
        <v>8</v>
      </c>
      <c r="B51" s="209"/>
      <c r="C51" s="209"/>
      <c r="D51" s="209"/>
      <c r="E51" s="213"/>
      <c r="F51" s="210"/>
      <c r="G51" s="210"/>
      <c r="H51" s="99"/>
      <c r="I51" s="84"/>
      <c r="J51" s="84"/>
      <c r="K51" s="209"/>
      <c r="L51" s="209"/>
      <c r="M51" s="111">
        <f t="shared" si="2"/>
        <v>0</v>
      </c>
    </row>
    <row r="52" spans="1:13" ht="15.95" customHeight="1">
      <c r="A52" s="127">
        <v>9</v>
      </c>
      <c r="B52" s="209"/>
      <c r="C52" s="209"/>
      <c r="D52" s="209"/>
      <c r="E52" s="213"/>
      <c r="F52" s="210"/>
      <c r="G52" s="210"/>
      <c r="H52" s="99"/>
      <c r="I52" s="84"/>
      <c r="J52" s="84"/>
      <c r="K52" s="209"/>
      <c r="L52" s="209"/>
      <c r="M52" s="111">
        <f t="shared" si="2"/>
        <v>0</v>
      </c>
    </row>
    <row r="53" spans="1:13" ht="15.95" customHeight="1">
      <c r="A53" s="127">
        <v>10</v>
      </c>
      <c r="B53" s="209"/>
      <c r="C53" s="209"/>
      <c r="D53" s="209"/>
      <c r="E53" s="213"/>
      <c r="F53" s="210"/>
      <c r="G53" s="210"/>
      <c r="H53" s="99"/>
      <c r="I53" s="84"/>
      <c r="J53" s="84"/>
      <c r="K53" s="209"/>
      <c r="L53" s="209"/>
      <c r="M53" s="111">
        <f t="shared" si="2"/>
        <v>0</v>
      </c>
    </row>
    <row r="54" spans="1:13" ht="15.95" customHeight="1">
      <c r="A54" s="127">
        <v>11</v>
      </c>
      <c r="B54" s="209"/>
      <c r="C54" s="209"/>
      <c r="D54" s="209"/>
      <c r="E54" s="213"/>
      <c r="F54" s="210"/>
      <c r="G54" s="210"/>
      <c r="H54" s="99"/>
      <c r="I54" s="84"/>
      <c r="J54" s="84"/>
      <c r="K54" s="209"/>
      <c r="L54" s="209"/>
      <c r="M54" s="111">
        <f t="shared" si="2"/>
        <v>0</v>
      </c>
    </row>
    <row r="55" spans="1:13" ht="15.95" customHeight="1">
      <c r="A55" s="127">
        <v>12</v>
      </c>
      <c r="B55" s="209"/>
      <c r="C55" s="209"/>
      <c r="D55" s="209"/>
      <c r="E55" s="213"/>
      <c r="F55" s="210"/>
      <c r="G55" s="210"/>
      <c r="H55" s="99"/>
      <c r="I55" s="84"/>
      <c r="J55" s="84"/>
      <c r="K55" s="209"/>
      <c r="L55" s="209"/>
      <c r="M55" s="111">
        <f t="shared" si="2"/>
        <v>0</v>
      </c>
    </row>
    <row r="56" spans="1:13" ht="15.95" customHeight="1">
      <c r="A56" s="127">
        <v>13</v>
      </c>
      <c r="B56" s="209"/>
      <c r="C56" s="209"/>
      <c r="D56" s="209"/>
      <c r="E56" s="213"/>
      <c r="F56" s="210"/>
      <c r="G56" s="210"/>
      <c r="H56" s="99"/>
      <c r="I56" s="84"/>
      <c r="J56" s="84"/>
      <c r="K56" s="209"/>
      <c r="L56" s="209"/>
      <c r="M56" s="111">
        <f t="shared" si="2"/>
        <v>0</v>
      </c>
    </row>
    <row r="57" spans="1:13" ht="15.95" customHeight="1">
      <c r="A57" s="127">
        <v>14</v>
      </c>
      <c r="B57" s="209"/>
      <c r="C57" s="209"/>
      <c r="D57" s="209"/>
      <c r="E57" s="213"/>
      <c r="F57" s="210"/>
      <c r="G57" s="210"/>
      <c r="H57" s="99"/>
      <c r="I57" s="84"/>
      <c r="J57" s="84"/>
      <c r="K57" s="209"/>
      <c r="L57" s="209"/>
      <c r="M57" s="111">
        <f t="shared" si="2"/>
        <v>0</v>
      </c>
    </row>
    <row r="58" spans="1:13" ht="15.95" customHeight="1">
      <c r="A58" s="127">
        <v>15</v>
      </c>
      <c r="B58" s="209"/>
      <c r="C58" s="209"/>
      <c r="D58" s="209"/>
      <c r="E58" s="213"/>
      <c r="F58" s="210"/>
      <c r="G58" s="210"/>
      <c r="H58" s="99"/>
      <c r="I58" s="84"/>
      <c r="J58" s="84"/>
      <c r="K58" s="209"/>
      <c r="L58" s="209"/>
      <c r="M58" s="111">
        <f t="shared" si="2"/>
        <v>0</v>
      </c>
    </row>
    <row r="59" spans="1:13" ht="15.95" customHeight="1">
      <c r="B59" s="227"/>
      <c r="C59" s="227"/>
      <c r="D59" s="227"/>
      <c r="E59" s="227"/>
      <c r="F59" s="227"/>
      <c r="G59" s="227"/>
      <c r="H59" s="105"/>
      <c r="I59" s="105"/>
      <c r="J59" s="105"/>
      <c r="K59" s="103"/>
      <c r="L59" s="325" t="s">
        <v>16</v>
      </c>
      <c r="M59" s="111">
        <f>SUM(M44:M58)</f>
        <v>0</v>
      </c>
    </row>
    <row r="60" spans="1:13" ht="15.95" customHeight="1">
      <c r="B60" s="227"/>
      <c r="C60" s="227"/>
      <c r="D60" s="227"/>
      <c r="E60" s="227"/>
      <c r="F60" s="227"/>
      <c r="G60" s="227"/>
      <c r="H60" s="105"/>
      <c r="I60" s="105"/>
      <c r="J60" s="105"/>
      <c r="K60" s="528" t="s">
        <v>561</v>
      </c>
      <c r="L60" s="529"/>
      <c r="M60" s="111">
        <f>M59+シート⑤!M57</f>
        <v>0</v>
      </c>
    </row>
    <row r="61" spans="1:13" ht="18" customHeight="1"/>
    <row r="62" spans="1:13" ht="18" customHeight="1"/>
  </sheetData>
  <sheetProtection password="EADB" sheet="1" objects="1" scenarios="1" selectLockedCells="1"/>
  <mergeCells count="33">
    <mergeCell ref="I42:I43"/>
    <mergeCell ref="A42:A43"/>
    <mergeCell ref="K60:L60"/>
    <mergeCell ref="M22:M23"/>
    <mergeCell ref="K40:L40"/>
    <mergeCell ref="B42:E42"/>
    <mergeCell ref="F42:G42"/>
    <mergeCell ref="J42:J43"/>
    <mergeCell ref="K42:L42"/>
    <mergeCell ref="M42:M43"/>
    <mergeCell ref="B22:E22"/>
    <mergeCell ref="F22:G22"/>
    <mergeCell ref="J22:J23"/>
    <mergeCell ref="K22:L22"/>
    <mergeCell ref="I22:I23"/>
    <mergeCell ref="J14:J15"/>
    <mergeCell ref="K14:L14"/>
    <mergeCell ref="M14:M15"/>
    <mergeCell ref="K20:L20"/>
    <mergeCell ref="I14:I15"/>
    <mergeCell ref="F14:G14"/>
    <mergeCell ref="B3:C3"/>
    <mergeCell ref="D3:E3"/>
    <mergeCell ref="B4:C4"/>
    <mergeCell ref="D4:E4"/>
    <mergeCell ref="B5:C5"/>
    <mergeCell ref="D5:E5"/>
    <mergeCell ref="B6:C6"/>
    <mergeCell ref="D6:E6"/>
    <mergeCell ref="B7:C7"/>
    <mergeCell ref="D7:E7"/>
    <mergeCell ref="B14:E14"/>
    <mergeCell ref="B8:C9"/>
  </mergeCells>
  <phoneticPr fontId="4"/>
  <conditionalFormatting sqref="B16:L18 B24:L38 B44:L58">
    <cfRule type="expression" dxfId="25" priority="5">
      <formula>B16&lt;&gt;""</formula>
    </cfRule>
  </conditionalFormatting>
  <conditionalFormatting sqref="F16:G18 F24:G38 F44:G58">
    <cfRule type="expression" dxfId="24" priority="2">
      <formula>AND($F16&lt;&gt;"",$G16&lt;&gt;"",($G16-$F16)&lt;0)</formula>
    </cfRule>
    <cfRule type="expression" dxfId="23" priority="4">
      <formula>AND($D$7&lt;&gt;"",$F16&lt;&gt;"",($F16-$D$7)&lt;0)</formula>
    </cfRule>
  </conditionalFormatting>
  <dataValidations disablePrompts="1" count="2">
    <dataValidation type="list" allowBlank="1" showInputMessage="1" showErrorMessage="1" sqref="K24:K38 K16:K18 K44:K58">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18 F24:G38 F44:G58">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3"/>
  <sheetViews>
    <sheetView showGridLines="0" view="pageBreakPreview" zoomScale="80" zoomScaleNormal="100" zoomScaleSheetLayoutView="80" workbookViewId="0">
      <selection activeCell="B16" sqref="B16"/>
    </sheetView>
  </sheetViews>
  <sheetFormatPr defaultColWidth="9" defaultRowHeight="15" customHeight="1"/>
  <cols>
    <col min="1" max="1" width="3.75" style="29" bestFit="1" customWidth="1"/>
    <col min="2" max="3" width="30.625" style="29" customWidth="1"/>
    <col min="4" max="7" width="14.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3" ht="21" customHeight="1">
      <c r="A1" s="43"/>
      <c r="B1" s="245" t="s">
        <v>1084</v>
      </c>
      <c r="C1" s="43"/>
      <c r="D1" s="43"/>
      <c r="E1" s="43"/>
      <c r="F1" s="43"/>
      <c r="G1" s="43"/>
      <c r="H1" s="43"/>
      <c r="I1" s="43"/>
      <c r="J1" s="43"/>
      <c r="K1" s="43"/>
      <c r="L1" s="43"/>
      <c r="M1" s="225"/>
    </row>
    <row r="2" spans="1:13" ht="24" customHeight="1">
      <c r="A2" s="43"/>
      <c r="B2" s="399"/>
      <c r="C2" s="43"/>
      <c r="D2" s="43"/>
      <c r="E2" s="43"/>
      <c r="F2" s="43"/>
      <c r="G2" s="43"/>
      <c r="H2" s="43"/>
      <c r="I2" s="43"/>
      <c r="J2" s="43"/>
      <c r="K2" s="43"/>
      <c r="L2" s="43"/>
    </row>
    <row r="3" spans="1:13" ht="18" customHeight="1" thickBot="1">
      <c r="A3" s="43"/>
      <c r="B3" s="462" t="s">
        <v>15</v>
      </c>
      <c r="C3" s="505"/>
      <c r="D3" s="463">
        <f>シート①!D3</f>
        <v>0</v>
      </c>
      <c r="E3" s="463"/>
      <c r="F3" s="43"/>
      <c r="G3" s="43"/>
      <c r="H3" s="43"/>
      <c r="I3" s="43"/>
      <c r="J3" s="43"/>
      <c r="K3" s="43"/>
      <c r="L3" s="43"/>
      <c r="M3" s="74" t="s">
        <v>183</v>
      </c>
    </row>
    <row r="4" spans="1:13" ht="18" customHeight="1" thickBot="1">
      <c r="A4" s="43"/>
      <c r="B4" s="462" t="s">
        <v>14</v>
      </c>
      <c r="C4" s="505"/>
      <c r="D4" s="464"/>
      <c r="E4" s="464"/>
      <c r="F4" s="43"/>
      <c r="G4" s="43"/>
      <c r="H4" s="43"/>
      <c r="I4" s="43"/>
      <c r="J4" s="43"/>
      <c r="K4" s="43"/>
      <c r="L4" s="43"/>
      <c r="M4" s="221"/>
    </row>
    <row r="5" spans="1:13" ht="18" customHeight="1">
      <c r="A5" s="43"/>
      <c r="B5" s="462" t="s">
        <v>172</v>
      </c>
      <c r="C5" s="505"/>
      <c r="D5" s="463">
        <f>シート①!D5</f>
        <v>0</v>
      </c>
      <c r="E5" s="463"/>
      <c r="F5" s="43"/>
      <c r="G5" s="43"/>
      <c r="H5" s="43"/>
      <c r="I5" s="43"/>
      <c r="J5" s="43"/>
      <c r="K5" s="43"/>
      <c r="L5" s="43"/>
    </row>
    <row r="6" spans="1:13" ht="18" customHeight="1">
      <c r="A6" s="43"/>
      <c r="B6" s="462" t="s">
        <v>174</v>
      </c>
      <c r="C6" s="505"/>
      <c r="D6" s="464"/>
      <c r="E6" s="464"/>
      <c r="F6" s="43"/>
      <c r="G6" s="43"/>
      <c r="H6" s="43"/>
      <c r="I6" s="43"/>
      <c r="J6" s="43"/>
      <c r="K6" s="43"/>
      <c r="L6" s="43"/>
    </row>
    <row r="7" spans="1:13" ht="18" customHeight="1">
      <c r="A7" s="43"/>
      <c r="B7" s="505" t="s">
        <v>1154</v>
      </c>
      <c r="C7" s="506"/>
      <c r="D7" s="467">
        <f>シート①!D7</f>
        <v>0</v>
      </c>
      <c r="E7" s="467"/>
      <c r="F7" s="43"/>
      <c r="G7" s="43"/>
      <c r="H7" s="43"/>
      <c r="I7" s="43"/>
      <c r="J7" s="43"/>
      <c r="K7" s="43"/>
      <c r="L7" s="43"/>
    </row>
    <row r="8" spans="1:13" ht="15" customHeight="1">
      <c r="A8" s="43"/>
      <c r="B8" s="468" t="s">
        <v>1031</v>
      </c>
      <c r="C8" s="470"/>
      <c r="D8" s="242" t="s">
        <v>2</v>
      </c>
      <c r="E8" s="335" t="s">
        <v>1144</v>
      </c>
      <c r="F8" s="43"/>
      <c r="G8" s="43"/>
      <c r="H8" s="43"/>
      <c r="I8" s="43"/>
      <c r="J8" s="43"/>
      <c r="K8" s="43"/>
      <c r="L8" s="43"/>
    </row>
    <row r="9" spans="1:13" ht="18" customHeight="1">
      <c r="A9" s="43"/>
      <c r="B9" s="471"/>
      <c r="C9" s="473"/>
      <c r="D9" s="313">
        <f>シート①!D9</f>
        <v>0</v>
      </c>
      <c r="E9" s="313">
        <f>シート①!E9</f>
        <v>0</v>
      </c>
      <c r="F9" s="43"/>
      <c r="G9" s="43"/>
      <c r="H9" s="43"/>
      <c r="I9" s="43"/>
      <c r="J9" s="43"/>
      <c r="K9" s="43"/>
      <c r="L9" s="43"/>
    </row>
    <row r="10" spans="1:13" ht="9.75" customHeight="1">
      <c r="A10" s="43"/>
      <c r="B10" s="43"/>
      <c r="C10" s="43"/>
      <c r="D10" s="247"/>
      <c r="E10" s="247"/>
      <c r="F10" s="43"/>
      <c r="G10" s="43"/>
      <c r="H10" s="43"/>
      <c r="I10" s="43"/>
      <c r="J10" s="43"/>
      <c r="K10" s="43"/>
      <c r="L10" s="43"/>
    </row>
    <row r="11" spans="1:13" ht="18" customHeight="1">
      <c r="A11" s="43"/>
      <c r="B11" s="42" t="s">
        <v>564</v>
      </c>
      <c r="C11" s="43"/>
      <c r="D11" s="43"/>
      <c r="E11" s="43"/>
      <c r="F11" s="43"/>
      <c r="G11" s="43"/>
      <c r="H11" s="43"/>
      <c r="I11" s="43"/>
      <c r="J11" s="43"/>
      <c r="K11" s="43"/>
      <c r="L11" s="43"/>
    </row>
    <row r="12" spans="1:13" ht="8.25" customHeight="1"/>
    <row r="13" spans="1:13" s="20" customFormat="1" ht="18" customHeight="1">
      <c r="B13" s="112" t="s">
        <v>1043</v>
      </c>
    </row>
    <row r="14" spans="1:13" ht="18" customHeight="1">
      <c r="A14" s="418"/>
      <c r="B14" s="530" t="s">
        <v>565</v>
      </c>
      <c r="C14" s="526" t="s">
        <v>566</v>
      </c>
      <c r="D14" s="519" t="s">
        <v>567</v>
      </c>
      <c r="E14" s="520"/>
      <c r="F14" s="518" t="s">
        <v>568</v>
      </c>
      <c r="G14" s="518"/>
      <c r="H14" s="526" t="s">
        <v>1062</v>
      </c>
      <c r="I14" s="522" t="s">
        <v>1052</v>
      </c>
      <c r="J14" s="522" t="s">
        <v>1033</v>
      </c>
      <c r="K14" s="524" t="s">
        <v>569</v>
      </c>
      <c r="L14" s="525"/>
      <c r="M14" s="526" t="s">
        <v>1061</v>
      </c>
    </row>
    <row r="15" spans="1:13" ht="18" customHeight="1">
      <c r="A15" s="418"/>
      <c r="B15" s="532"/>
      <c r="C15" s="527"/>
      <c r="D15" s="219" t="s">
        <v>2</v>
      </c>
      <c r="E15" s="219" t="s">
        <v>1</v>
      </c>
      <c r="F15" s="219" t="s">
        <v>2</v>
      </c>
      <c r="G15" s="219" t="s">
        <v>1</v>
      </c>
      <c r="H15" s="527"/>
      <c r="I15" s="522"/>
      <c r="J15" s="523"/>
      <c r="K15" s="101"/>
      <c r="L15" s="101" t="s">
        <v>3</v>
      </c>
      <c r="M15" s="527"/>
    </row>
    <row r="16" spans="1:13" ht="15.95" customHeight="1">
      <c r="A16" s="127">
        <v>1</v>
      </c>
      <c r="B16" s="209"/>
      <c r="C16" s="209"/>
      <c r="D16" s="114"/>
      <c r="E16" s="114"/>
      <c r="F16" s="114"/>
      <c r="G16" s="114"/>
      <c r="H16" s="93"/>
      <c r="I16" s="61"/>
      <c r="J16" s="61"/>
      <c r="K16" s="209"/>
      <c r="L16" s="209"/>
      <c r="M16" s="115">
        <f>ROUNDDOWN(H16*I16*J16,0)</f>
        <v>0</v>
      </c>
    </row>
    <row r="17" spans="1:14" ht="15.95" customHeight="1">
      <c r="A17" s="127">
        <v>2</v>
      </c>
      <c r="B17" s="113"/>
      <c r="C17" s="209"/>
      <c r="D17" s="114"/>
      <c r="E17" s="114"/>
      <c r="F17" s="114"/>
      <c r="G17" s="114"/>
      <c r="H17" s="93"/>
      <c r="I17" s="61"/>
      <c r="J17" s="61"/>
      <c r="K17" s="209"/>
      <c r="L17" s="209"/>
      <c r="M17" s="115">
        <f t="shared" ref="M17:M18" si="0">ROUNDDOWN(H17*I17*J17,0)</f>
        <v>0</v>
      </c>
    </row>
    <row r="18" spans="1:14" ht="15.95" customHeight="1">
      <c r="A18" s="127">
        <v>3</v>
      </c>
      <c r="B18" s="113"/>
      <c r="C18" s="209"/>
      <c r="D18" s="114"/>
      <c r="E18" s="114"/>
      <c r="F18" s="114"/>
      <c r="G18" s="114"/>
      <c r="H18" s="93"/>
      <c r="I18" s="61"/>
      <c r="J18" s="61"/>
      <c r="K18" s="209"/>
      <c r="L18" s="209"/>
      <c r="M18" s="115">
        <f t="shared" si="0"/>
        <v>0</v>
      </c>
    </row>
    <row r="19" spans="1:14" ht="15.95" customHeight="1">
      <c r="A19" s="20"/>
      <c r="B19" s="103"/>
      <c r="C19" s="103"/>
      <c r="D19" s="103"/>
      <c r="E19" s="103"/>
      <c r="F19" s="103"/>
      <c r="G19" s="103"/>
      <c r="H19" s="103"/>
      <c r="I19" s="103"/>
      <c r="J19" s="103"/>
      <c r="K19" s="103"/>
      <c r="L19" s="324" t="s">
        <v>1065</v>
      </c>
      <c r="M19" s="115">
        <f>SUM(M16:M18)</f>
        <v>0</v>
      </c>
    </row>
    <row r="20" spans="1:14" ht="18" customHeight="1">
      <c r="A20" s="20"/>
      <c r="B20" s="112" t="s">
        <v>1044</v>
      </c>
      <c r="C20" s="116"/>
      <c r="D20" s="116"/>
      <c r="E20" s="20"/>
      <c r="F20" s="20"/>
      <c r="G20" s="20"/>
      <c r="H20" s="20"/>
      <c r="I20" s="20"/>
      <c r="J20" s="20"/>
      <c r="K20" s="20"/>
      <c r="L20" s="20"/>
      <c r="M20" s="20"/>
      <c r="N20" s="20"/>
    </row>
    <row r="21" spans="1:14" ht="18" customHeight="1">
      <c r="A21" s="533"/>
      <c r="B21" s="530" t="s">
        <v>565</v>
      </c>
      <c r="C21" s="526" t="s">
        <v>566</v>
      </c>
      <c r="D21" s="519" t="s">
        <v>567</v>
      </c>
      <c r="E21" s="520"/>
      <c r="F21" s="518" t="s">
        <v>568</v>
      </c>
      <c r="G21" s="518"/>
      <c r="H21" s="526" t="s">
        <v>1062</v>
      </c>
      <c r="I21" s="522" t="s">
        <v>1052</v>
      </c>
      <c r="J21" s="522" t="s">
        <v>1033</v>
      </c>
      <c r="K21" s="524" t="s">
        <v>570</v>
      </c>
      <c r="L21" s="525"/>
      <c r="M21" s="526" t="s">
        <v>1061</v>
      </c>
    </row>
    <row r="22" spans="1:14" ht="18" customHeight="1">
      <c r="A22" s="534"/>
      <c r="B22" s="532"/>
      <c r="C22" s="527"/>
      <c r="D22" s="219" t="s">
        <v>2</v>
      </c>
      <c r="E22" s="219" t="s">
        <v>1</v>
      </c>
      <c r="F22" s="219" t="s">
        <v>2</v>
      </c>
      <c r="G22" s="219" t="s">
        <v>1</v>
      </c>
      <c r="H22" s="527"/>
      <c r="I22" s="522"/>
      <c r="J22" s="523"/>
      <c r="K22" s="101"/>
      <c r="L22" s="101" t="s">
        <v>3</v>
      </c>
      <c r="M22" s="527"/>
    </row>
    <row r="23" spans="1:14" ht="15.95" customHeight="1">
      <c r="A23" s="127">
        <v>1</v>
      </c>
      <c r="B23" s="209"/>
      <c r="C23" s="209"/>
      <c r="D23" s="114"/>
      <c r="E23" s="114"/>
      <c r="F23" s="114"/>
      <c r="G23" s="114"/>
      <c r="H23" s="93"/>
      <c r="I23" s="84"/>
      <c r="J23" s="84"/>
      <c r="K23" s="209"/>
      <c r="L23" s="209"/>
      <c r="M23" s="115">
        <f t="shared" ref="M23:M37" si="1">ROUNDDOWN(H23*I23*J23,0)</f>
        <v>0</v>
      </c>
    </row>
    <row r="24" spans="1:14" ht="15.95" customHeight="1">
      <c r="A24" s="127">
        <v>2</v>
      </c>
      <c r="B24" s="113"/>
      <c r="C24" s="209"/>
      <c r="D24" s="114"/>
      <c r="E24" s="114"/>
      <c r="F24" s="114"/>
      <c r="G24" s="114"/>
      <c r="H24" s="93"/>
      <c r="I24" s="61"/>
      <c r="J24" s="61"/>
      <c r="K24" s="209"/>
      <c r="L24" s="209"/>
      <c r="M24" s="115">
        <f t="shared" si="1"/>
        <v>0</v>
      </c>
    </row>
    <row r="25" spans="1:14" ht="15.95" customHeight="1">
      <c r="A25" s="127">
        <v>3</v>
      </c>
      <c r="B25" s="113"/>
      <c r="C25" s="209"/>
      <c r="D25" s="114"/>
      <c r="E25" s="114"/>
      <c r="F25" s="114"/>
      <c r="G25" s="114"/>
      <c r="H25" s="93"/>
      <c r="I25" s="61"/>
      <c r="J25" s="61"/>
      <c r="K25" s="209"/>
      <c r="L25" s="209"/>
      <c r="M25" s="115">
        <f t="shared" si="1"/>
        <v>0</v>
      </c>
    </row>
    <row r="26" spans="1:14" ht="15.95" customHeight="1">
      <c r="A26" s="127">
        <v>4</v>
      </c>
      <c r="B26" s="113"/>
      <c r="C26" s="209"/>
      <c r="D26" s="114"/>
      <c r="E26" s="114"/>
      <c r="F26" s="114"/>
      <c r="G26" s="114"/>
      <c r="H26" s="93"/>
      <c r="I26" s="61"/>
      <c r="J26" s="61"/>
      <c r="K26" s="209"/>
      <c r="L26" s="209"/>
      <c r="M26" s="115">
        <f t="shared" si="1"/>
        <v>0</v>
      </c>
    </row>
    <row r="27" spans="1:14" ht="15.95" customHeight="1">
      <c r="A27" s="127">
        <v>5</v>
      </c>
      <c r="B27" s="113"/>
      <c r="C27" s="209"/>
      <c r="D27" s="114"/>
      <c r="E27" s="114"/>
      <c r="F27" s="114"/>
      <c r="G27" s="114"/>
      <c r="H27" s="93"/>
      <c r="I27" s="61"/>
      <c r="J27" s="61"/>
      <c r="K27" s="209"/>
      <c r="L27" s="209"/>
      <c r="M27" s="115">
        <f t="shared" si="1"/>
        <v>0</v>
      </c>
    </row>
    <row r="28" spans="1:14" ht="15.95" customHeight="1">
      <c r="A28" s="127">
        <v>6</v>
      </c>
      <c r="B28" s="113"/>
      <c r="C28" s="209"/>
      <c r="D28" s="114"/>
      <c r="E28" s="114"/>
      <c r="F28" s="114"/>
      <c r="G28" s="114"/>
      <c r="H28" s="93"/>
      <c r="I28" s="61"/>
      <c r="J28" s="61"/>
      <c r="K28" s="209"/>
      <c r="L28" s="209"/>
      <c r="M28" s="115">
        <f t="shared" si="1"/>
        <v>0</v>
      </c>
    </row>
    <row r="29" spans="1:14" ht="15.95" customHeight="1">
      <c r="A29" s="127">
        <v>7</v>
      </c>
      <c r="B29" s="113"/>
      <c r="C29" s="209"/>
      <c r="D29" s="114"/>
      <c r="E29" s="114"/>
      <c r="F29" s="114"/>
      <c r="G29" s="114"/>
      <c r="H29" s="93"/>
      <c r="I29" s="61"/>
      <c r="J29" s="61"/>
      <c r="K29" s="209"/>
      <c r="L29" s="209"/>
      <c r="M29" s="115">
        <f t="shared" si="1"/>
        <v>0</v>
      </c>
    </row>
    <row r="30" spans="1:14" ht="15.95" customHeight="1">
      <c r="A30" s="127">
        <v>8</v>
      </c>
      <c r="B30" s="113"/>
      <c r="C30" s="209"/>
      <c r="D30" s="114"/>
      <c r="E30" s="114"/>
      <c r="F30" s="114"/>
      <c r="G30" s="114"/>
      <c r="H30" s="93"/>
      <c r="I30" s="61"/>
      <c r="J30" s="61"/>
      <c r="K30" s="209"/>
      <c r="L30" s="209"/>
      <c r="M30" s="115">
        <f t="shared" si="1"/>
        <v>0</v>
      </c>
    </row>
    <row r="31" spans="1:14" ht="15.95" customHeight="1">
      <c r="A31" s="127">
        <v>9</v>
      </c>
      <c r="B31" s="113"/>
      <c r="C31" s="209"/>
      <c r="D31" s="114"/>
      <c r="E31" s="114"/>
      <c r="F31" s="114"/>
      <c r="G31" s="114"/>
      <c r="H31" s="93"/>
      <c r="I31" s="61"/>
      <c r="J31" s="61"/>
      <c r="K31" s="209"/>
      <c r="L31" s="209"/>
      <c r="M31" s="115">
        <f t="shared" si="1"/>
        <v>0</v>
      </c>
    </row>
    <row r="32" spans="1:14" ht="15.95" customHeight="1">
      <c r="A32" s="127">
        <v>10</v>
      </c>
      <c r="B32" s="113"/>
      <c r="C32" s="209"/>
      <c r="D32" s="114"/>
      <c r="E32" s="114"/>
      <c r="F32" s="114"/>
      <c r="G32" s="114"/>
      <c r="H32" s="93"/>
      <c r="I32" s="61"/>
      <c r="J32" s="61"/>
      <c r="K32" s="209"/>
      <c r="L32" s="209"/>
      <c r="M32" s="115">
        <f t="shared" si="1"/>
        <v>0</v>
      </c>
    </row>
    <row r="33" spans="1:14" ht="15.95" customHeight="1">
      <c r="A33" s="127">
        <v>11</v>
      </c>
      <c r="B33" s="113"/>
      <c r="C33" s="209"/>
      <c r="D33" s="114"/>
      <c r="E33" s="114"/>
      <c r="F33" s="114"/>
      <c r="G33" s="114"/>
      <c r="H33" s="93"/>
      <c r="I33" s="61"/>
      <c r="J33" s="61"/>
      <c r="K33" s="209"/>
      <c r="L33" s="209"/>
      <c r="M33" s="115">
        <f t="shared" si="1"/>
        <v>0</v>
      </c>
    </row>
    <row r="34" spans="1:14" ht="15.95" customHeight="1">
      <c r="A34" s="127">
        <v>12</v>
      </c>
      <c r="B34" s="113"/>
      <c r="C34" s="209"/>
      <c r="D34" s="114"/>
      <c r="E34" s="114"/>
      <c r="F34" s="114"/>
      <c r="G34" s="114"/>
      <c r="H34" s="93"/>
      <c r="I34" s="61"/>
      <c r="J34" s="61"/>
      <c r="K34" s="209"/>
      <c r="L34" s="209"/>
      <c r="M34" s="115">
        <f t="shared" si="1"/>
        <v>0</v>
      </c>
    </row>
    <row r="35" spans="1:14" ht="15.95" customHeight="1">
      <c r="A35" s="127">
        <v>13</v>
      </c>
      <c r="B35" s="113"/>
      <c r="C35" s="209"/>
      <c r="D35" s="114"/>
      <c r="E35" s="114"/>
      <c r="F35" s="114"/>
      <c r="G35" s="114"/>
      <c r="H35" s="93"/>
      <c r="I35" s="61"/>
      <c r="J35" s="61"/>
      <c r="K35" s="209"/>
      <c r="L35" s="209"/>
      <c r="M35" s="115">
        <f t="shared" si="1"/>
        <v>0</v>
      </c>
    </row>
    <row r="36" spans="1:14" ht="15.95" customHeight="1">
      <c r="A36" s="127">
        <v>14</v>
      </c>
      <c r="B36" s="113"/>
      <c r="C36" s="209"/>
      <c r="D36" s="114"/>
      <c r="E36" s="114"/>
      <c r="F36" s="114"/>
      <c r="G36" s="114"/>
      <c r="H36" s="93"/>
      <c r="I36" s="61"/>
      <c r="J36" s="61"/>
      <c r="K36" s="209"/>
      <c r="L36" s="209"/>
      <c r="M36" s="115">
        <f t="shared" si="1"/>
        <v>0</v>
      </c>
    </row>
    <row r="37" spans="1:14" ht="15.95" customHeight="1">
      <c r="A37" s="127">
        <v>15</v>
      </c>
      <c r="B37" s="113"/>
      <c r="C37" s="209"/>
      <c r="D37" s="114"/>
      <c r="E37" s="114"/>
      <c r="F37" s="114"/>
      <c r="G37" s="114"/>
      <c r="H37" s="93"/>
      <c r="I37" s="61"/>
      <c r="J37" s="61"/>
      <c r="K37" s="209"/>
      <c r="L37" s="209"/>
      <c r="M37" s="115">
        <f t="shared" si="1"/>
        <v>0</v>
      </c>
    </row>
    <row r="38" spans="1:14" ht="15.95" customHeight="1">
      <c r="A38" s="20"/>
      <c r="B38" s="103"/>
      <c r="C38" s="103"/>
      <c r="D38" s="103"/>
      <c r="E38" s="103"/>
      <c r="F38" s="103"/>
      <c r="G38" s="103"/>
      <c r="H38" s="103"/>
      <c r="I38" s="103"/>
      <c r="J38" s="103"/>
      <c r="K38" s="103"/>
      <c r="L38" s="324" t="s">
        <v>1065</v>
      </c>
      <c r="M38" s="115">
        <f>SUM(M23:M37)</f>
        <v>0</v>
      </c>
    </row>
    <row r="39" spans="1:14" ht="18" customHeight="1">
      <c r="A39" s="20"/>
      <c r="B39" s="112" t="s">
        <v>1142</v>
      </c>
      <c r="C39" s="116"/>
      <c r="D39" s="116"/>
      <c r="E39" s="20"/>
      <c r="F39" s="20"/>
      <c r="G39" s="20"/>
      <c r="H39" s="20"/>
      <c r="I39" s="20"/>
      <c r="J39" s="20"/>
      <c r="K39" s="20"/>
      <c r="L39" s="20"/>
      <c r="M39" s="20"/>
      <c r="N39" s="20"/>
    </row>
    <row r="40" spans="1:14" ht="18" customHeight="1">
      <c r="A40" s="533"/>
      <c r="B40" s="530" t="s">
        <v>565</v>
      </c>
      <c r="C40" s="526" t="s">
        <v>566</v>
      </c>
      <c r="D40" s="519" t="s">
        <v>567</v>
      </c>
      <c r="E40" s="520"/>
      <c r="F40" s="518" t="s">
        <v>568</v>
      </c>
      <c r="G40" s="518"/>
      <c r="H40" s="526" t="s">
        <v>1062</v>
      </c>
      <c r="I40" s="522" t="s">
        <v>1052</v>
      </c>
      <c r="J40" s="522" t="s">
        <v>1033</v>
      </c>
      <c r="K40" s="524" t="s">
        <v>570</v>
      </c>
      <c r="L40" s="525"/>
      <c r="M40" s="526" t="s">
        <v>1061</v>
      </c>
    </row>
    <row r="41" spans="1:14" ht="18" customHeight="1">
      <c r="A41" s="534"/>
      <c r="B41" s="532"/>
      <c r="C41" s="527"/>
      <c r="D41" s="219" t="s">
        <v>2</v>
      </c>
      <c r="E41" s="219" t="s">
        <v>1</v>
      </c>
      <c r="F41" s="219" t="s">
        <v>2</v>
      </c>
      <c r="G41" s="219" t="s">
        <v>1</v>
      </c>
      <c r="H41" s="527"/>
      <c r="I41" s="522"/>
      <c r="J41" s="523"/>
      <c r="K41" s="101"/>
      <c r="L41" s="101" t="s">
        <v>3</v>
      </c>
      <c r="M41" s="527"/>
    </row>
    <row r="42" spans="1:14" ht="15.95" customHeight="1">
      <c r="A42" s="127">
        <v>1</v>
      </c>
      <c r="B42" s="209"/>
      <c r="C42" s="209"/>
      <c r="D42" s="114"/>
      <c r="E42" s="114"/>
      <c r="F42" s="114"/>
      <c r="G42" s="114"/>
      <c r="H42" s="93"/>
      <c r="I42" s="84"/>
      <c r="J42" s="84"/>
      <c r="K42" s="209"/>
      <c r="L42" s="209"/>
      <c r="M42" s="115">
        <f t="shared" ref="M42:M56" si="2">ROUNDDOWN(H42*I42*J42,0)</f>
        <v>0</v>
      </c>
    </row>
    <row r="43" spans="1:14" ht="15.95" customHeight="1">
      <c r="A43" s="127">
        <v>2</v>
      </c>
      <c r="B43" s="113"/>
      <c r="C43" s="209"/>
      <c r="D43" s="114"/>
      <c r="E43" s="114"/>
      <c r="F43" s="114"/>
      <c r="G43" s="114"/>
      <c r="H43" s="93"/>
      <c r="I43" s="61"/>
      <c r="J43" s="61"/>
      <c r="K43" s="209"/>
      <c r="L43" s="209"/>
      <c r="M43" s="115">
        <f t="shared" si="2"/>
        <v>0</v>
      </c>
    </row>
    <row r="44" spans="1:14" ht="15.95" customHeight="1">
      <c r="A44" s="127">
        <v>3</v>
      </c>
      <c r="B44" s="113"/>
      <c r="C44" s="209"/>
      <c r="D44" s="114"/>
      <c r="E44" s="114"/>
      <c r="F44" s="114"/>
      <c r="G44" s="114"/>
      <c r="H44" s="93"/>
      <c r="I44" s="61"/>
      <c r="J44" s="61"/>
      <c r="K44" s="209"/>
      <c r="L44" s="209"/>
      <c r="M44" s="115">
        <f t="shared" si="2"/>
        <v>0</v>
      </c>
    </row>
    <row r="45" spans="1:14" ht="15.95" customHeight="1">
      <c r="A45" s="127">
        <v>4</v>
      </c>
      <c r="B45" s="113"/>
      <c r="C45" s="209"/>
      <c r="D45" s="114"/>
      <c r="E45" s="114"/>
      <c r="F45" s="114"/>
      <c r="G45" s="114"/>
      <c r="H45" s="93"/>
      <c r="I45" s="61"/>
      <c r="J45" s="61"/>
      <c r="K45" s="209"/>
      <c r="L45" s="209"/>
      <c r="M45" s="115">
        <f t="shared" si="2"/>
        <v>0</v>
      </c>
    </row>
    <row r="46" spans="1:14" ht="15.95" customHeight="1">
      <c r="A46" s="127">
        <v>5</v>
      </c>
      <c r="B46" s="113"/>
      <c r="C46" s="209"/>
      <c r="D46" s="114"/>
      <c r="E46" s="114"/>
      <c r="F46" s="114"/>
      <c r="G46" s="114"/>
      <c r="H46" s="93"/>
      <c r="I46" s="61"/>
      <c r="J46" s="61"/>
      <c r="K46" s="209"/>
      <c r="L46" s="209"/>
      <c r="M46" s="115">
        <f t="shared" si="2"/>
        <v>0</v>
      </c>
    </row>
    <row r="47" spans="1:14" ht="15.95" customHeight="1">
      <c r="A47" s="127">
        <v>6</v>
      </c>
      <c r="B47" s="113"/>
      <c r="C47" s="209"/>
      <c r="D47" s="114"/>
      <c r="E47" s="114"/>
      <c r="F47" s="114"/>
      <c r="G47" s="114"/>
      <c r="H47" s="93"/>
      <c r="I47" s="61"/>
      <c r="J47" s="61"/>
      <c r="K47" s="209"/>
      <c r="L47" s="209"/>
      <c r="M47" s="115">
        <f t="shared" si="2"/>
        <v>0</v>
      </c>
    </row>
    <row r="48" spans="1:14" ht="15.95" customHeight="1">
      <c r="A48" s="127">
        <v>7</v>
      </c>
      <c r="B48" s="113"/>
      <c r="C48" s="209"/>
      <c r="D48" s="114"/>
      <c r="E48" s="114"/>
      <c r="F48" s="114"/>
      <c r="G48" s="114"/>
      <c r="H48" s="93"/>
      <c r="I48" s="61"/>
      <c r="J48" s="61"/>
      <c r="K48" s="209"/>
      <c r="L48" s="209"/>
      <c r="M48" s="115">
        <f t="shared" si="2"/>
        <v>0</v>
      </c>
    </row>
    <row r="49" spans="1:13" ht="15.95" customHeight="1">
      <c r="A49" s="127">
        <v>8</v>
      </c>
      <c r="B49" s="113"/>
      <c r="C49" s="209"/>
      <c r="D49" s="114"/>
      <c r="E49" s="114"/>
      <c r="F49" s="114"/>
      <c r="G49" s="114"/>
      <c r="H49" s="93"/>
      <c r="I49" s="61"/>
      <c r="J49" s="61"/>
      <c r="K49" s="209"/>
      <c r="L49" s="209"/>
      <c r="M49" s="115">
        <f t="shared" si="2"/>
        <v>0</v>
      </c>
    </row>
    <row r="50" spans="1:13" ht="15.95" customHeight="1">
      <c r="A50" s="127">
        <v>9</v>
      </c>
      <c r="B50" s="113"/>
      <c r="C50" s="209"/>
      <c r="D50" s="114"/>
      <c r="E50" s="114"/>
      <c r="F50" s="114"/>
      <c r="G50" s="114"/>
      <c r="H50" s="93"/>
      <c r="I50" s="61"/>
      <c r="J50" s="61"/>
      <c r="K50" s="209"/>
      <c r="L50" s="209"/>
      <c r="M50" s="115">
        <f t="shared" si="2"/>
        <v>0</v>
      </c>
    </row>
    <row r="51" spans="1:13" ht="15.95" customHeight="1">
      <c r="A51" s="127">
        <v>10</v>
      </c>
      <c r="B51" s="113"/>
      <c r="C51" s="209"/>
      <c r="D51" s="114"/>
      <c r="E51" s="114"/>
      <c r="F51" s="114"/>
      <c r="G51" s="114"/>
      <c r="H51" s="93"/>
      <c r="I51" s="61"/>
      <c r="J51" s="61"/>
      <c r="K51" s="209"/>
      <c r="L51" s="209"/>
      <c r="M51" s="115">
        <f t="shared" si="2"/>
        <v>0</v>
      </c>
    </row>
    <row r="52" spans="1:13" ht="15.95" customHeight="1">
      <c r="A52" s="127">
        <v>11</v>
      </c>
      <c r="B52" s="113"/>
      <c r="C52" s="209"/>
      <c r="D52" s="114"/>
      <c r="E52" s="114"/>
      <c r="F52" s="114"/>
      <c r="G52" s="114"/>
      <c r="H52" s="93"/>
      <c r="I52" s="61"/>
      <c r="J52" s="61"/>
      <c r="K52" s="209"/>
      <c r="L52" s="209"/>
      <c r="M52" s="115">
        <f t="shared" si="2"/>
        <v>0</v>
      </c>
    </row>
    <row r="53" spans="1:13" ht="15.95" customHeight="1">
      <c r="A53" s="127">
        <v>12</v>
      </c>
      <c r="B53" s="113"/>
      <c r="C53" s="209"/>
      <c r="D53" s="114"/>
      <c r="E53" s="114"/>
      <c r="F53" s="114"/>
      <c r="G53" s="114"/>
      <c r="H53" s="93"/>
      <c r="I53" s="61"/>
      <c r="J53" s="61"/>
      <c r="K53" s="209"/>
      <c r="L53" s="209"/>
      <c r="M53" s="115">
        <f t="shared" si="2"/>
        <v>0</v>
      </c>
    </row>
    <row r="54" spans="1:13" ht="15.95" customHeight="1">
      <c r="A54" s="127">
        <v>13</v>
      </c>
      <c r="B54" s="113"/>
      <c r="C54" s="209"/>
      <c r="D54" s="114"/>
      <c r="E54" s="114"/>
      <c r="F54" s="114"/>
      <c r="G54" s="114"/>
      <c r="H54" s="93"/>
      <c r="I54" s="61"/>
      <c r="J54" s="61"/>
      <c r="K54" s="209"/>
      <c r="L54" s="209"/>
      <c r="M54" s="115">
        <f t="shared" si="2"/>
        <v>0</v>
      </c>
    </row>
    <row r="55" spans="1:13" ht="15.95" customHeight="1">
      <c r="A55" s="127">
        <v>14</v>
      </c>
      <c r="B55" s="113"/>
      <c r="C55" s="209"/>
      <c r="D55" s="114"/>
      <c r="E55" s="114"/>
      <c r="F55" s="114"/>
      <c r="G55" s="114"/>
      <c r="H55" s="93"/>
      <c r="I55" s="61"/>
      <c r="J55" s="61"/>
      <c r="K55" s="209"/>
      <c r="L55" s="209"/>
      <c r="M55" s="115">
        <f t="shared" si="2"/>
        <v>0</v>
      </c>
    </row>
    <row r="56" spans="1:13" ht="15.95" customHeight="1">
      <c r="A56" s="127">
        <v>15</v>
      </c>
      <c r="B56" s="113"/>
      <c r="C56" s="209"/>
      <c r="D56" s="114"/>
      <c r="E56" s="114"/>
      <c r="F56" s="114"/>
      <c r="G56" s="114"/>
      <c r="H56" s="93"/>
      <c r="I56" s="61"/>
      <c r="J56" s="61"/>
      <c r="K56" s="209"/>
      <c r="L56" s="209"/>
      <c r="M56" s="115">
        <f t="shared" si="2"/>
        <v>0</v>
      </c>
    </row>
    <row r="57" spans="1:13" ht="18" customHeight="1">
      <c r="A57" s="20"/>
      <c r="B57" s="103"/>
      <c r="C57" s="103"/>
      <c r="D57" s="103"/>
      <c r="E57" s="103"/>
      <c r="F57" s="103"/>
      <c r="G57" s="103"/>
      <c r="H57" s="103"/>
      <c r="I57" s="103"/>
      <c r="J57" s="103"/>
      <c r="K57" s="103"/>
      <c r="L57" s="324" t="s">
        <v>1065</v>
      </c>
      <c r="M57" s="115">
        <f>SUM(M42:M56)</f>
        <v>0</v>
      </c>
    </row>
    <row r="58" spans="1:13" ht="18" customHeight="1">
      <c r="A58" s="20"/>
      <c r="B58" s="112" t="s">
        <v>616</v>
      </c>
      <c r="C58" s="20"/>
      <c r="D58" s="20"/>
      <c r="E58" s="20"/>
      <c r="F58" s="20"/>
      <c r="G58" s="20"/>
      <c r="H58" s="20"/>
      <c r="I58" s="20"/>
      <c r="J58" s="20"/>
      <c r="K58" s="20"/>
      <c r="L58" s="20"/>
      <c r="M58" s="20"/>
    </row>
    <row r="59" spans="1:13" ht="18" customHeight="1"/>
    <row r="60" spans="1:13" ht="18" customHeight="1"/>
    <row r="61" spans="1:13" ht="18" customHeight="1"/>
    <row r="62" spans="1:13" ht="18" customHeight="1"/>
    <row r="63" spans="1:13" ht="18" customHeight="1"/>
  </sheetData>
  <sheetProtection password="EADB" sheet="1" objects="1" scenarios="1" selectLockedCells="1"/>
  <mergeCells count="41">
    <mergeCell ref="D21:E21"/>
    <mergeCell ref="F21:G21"/>
    <mergeCell ref="B40:B41"/>
    <mergeCell ref="C40:C41"/>
    <mergeCell ref="D40:E40"/>
    <mergeCell ref="F40:G40"/>
    <mergeCell ref="A40:A41"/>
    <mergeCell ref="A21:A22"/>
    <mergeCell ref="A14:A15"/>
    <mergeCell ref="B21:B22"/>
    <mergeCell ref="C21:C22"/>
    <mergeCell ref="K40:L40"/>
    <mergeCell ref="M40:M41"/>
    <mergeCell ref="H21:H22"/>
    <mergeCell ref="K21:L21"/>
    <mergeCell ref="M21:M22"/>
    <mergeCell ref="J40:J41"/>
    <mergeCell ref="H40:H41"/>
    <mergeCell ref="J21:J22"/>
    <mergeCell ref="I21:I22"/>
    <mergeCell ref="I40:I41"/>
    <mergeCell ref="M14:M15"/>
    <mergeCell ref="B6:C6"/>
    <mergeCell ref="D6:E6"/>
    <mergeCell ref="B7:C7"/>
    <mergeCell ref="D7:E7"/>
    <mergeCell ref="B14:B15"/>
    <mergeCell ref="C14:C15"/>
    <mergeCell ref="D14:E14"/>
    <mergeCell ref="F14:G14"/>
    <mergeCell ref="J14:J15"/>
    <mergeCell ref="H14:H15"/>
    <mergeCell ref="K14:L14"/>
    <mergeCell ref="I14:I15"/>
    <mergeCell ref="B8:C9"/>
    <mergeCell ref="B3:C3"/>
    <mergeCell ref="D3:E3"/>
    <mergeCell ref="B4:C4"/>
    <mergeCell ref="D4:E4"/>
    <mergeCell ref="B5:C5"/>
    <mergeCell ref="D5:E5"/>
  </mergeCells>
  <phoneticPr fontId="4"/>
  <conditionalFormatting sqref="D16:E18 D23:E37 D42:E56">
    <cfRule type="expression" dxfId="22" priority="2">
      <formula>AND($D16&lt;&gt;"",$E16&lt;&gt;"",($E16-$D16)&lt;0)</formula>
    </cfRule>
  </conditionalFormatting>
  <conditionalFormatting sqref="F16:G18 F23:G37 F42:G56">
    <cfRule type="expression" dxfId="21" priority="4">
      <formula>AND($F16&lt;&gt;"",$G16&lt;&gt;"",($G16-$F16)&lt;0)</formula>
    </cfRule>
  </conditionalFormatting>
  <conditionalFormatting sqref="B16:L18 B23:L37 B42:L56">
    <cfRule type="expression" dxfId="20" priority="184">
      <formula>B16&lt;&gt;""</formula>
    </cfRule>
  </conditionalFormatting>
  <conditionalFormatting sqref="D16:G18 D23:G37 D42:G56">
    <cfRule type="expression" dxfId="19" priority="7">
      <formula>AND($D$7&lt;&gt;"",D16&lt;&gt;"",(D16-$D$7)&lt;0)</formula>
    </cfRule>
  </conditionalFormatting>
  <dataValidations count="2">
    <dataValidation type="whole" operator="greaterThanOrEqual" allowBlank="1" showInputMessage="1" showErrorMessage="1" error="小数点以下の数値が出ない様に入力して下さい。" sqref="H16:H18 H24:H37 H43:H56">
      <formula1>0</formula1>
    </dataValidation>
    <dataValidation type="date" operator="greaterThanOrEqual" allowBlank="1" showInputMessage="1" showErrorMessage="1" error="日付を入力して下さい。_x000a_&quot;2023/1/1&quot;の様にご入力下さい。" sqref="D16:G18 D23:G37 D42:G56">
      <formula1>1</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8" max="1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4" ht="21" customHeight="1">
      <c r="B1" s="30" t="s">
        <v>1085</v>
      </c>
      <c r="M1" s="225"/>
    </row>
    <row r="2" spans="1:14" ht="24" customHeight="1">
      <c r="B2" s="398"/>
      <c r="C2" s="30"/>
    </row>
    <row r="3" spans="1:14" ht="18" customHeight="1" thickBot="1">
      <c r="B3" s="418" t="s">
        <v>15</v>
      </c>
      <c r="C3" s="418"/>
      <c r="D3" s="463">
        <f>シート①!D3</f>
        <v>0</v>
      </c>
      <c r="E3" s="463"/>
      <c r="F3" s="226"/>
      <c r="M3" s="74" t="s">
        <v>183</v>
      </c>
    </row>
    <row r="4" spans="1:14" ht="18" customHeight="1" thickBot="1">
      <c r="B4" s="462" t="s">
        <v>14</v>
      </c>
      <c r="C4" s="462"/>
      <c r="D4" s="464"/>
      <c r="E4" s="464"/>
      <c r="F4" s="223"/>
      <c r="M4" s="221"/>
    </row>
    <row r="5" spans="1:14" ht="18" customHeight="1">
      <c r="B5" s="462" t="s">
        <v>172</v>
      </c>
      <c r="C5" s="462"/>
      <c r="D5" s="463">
        <f>シート①!D5</f>
        <v>0</v>
      </c>
      <c r="E5" s="463"/>
      <c r="F5" s="223"/>
    </row>
    <row r="6" spans="1:14" ht="18" customHeight="1">
      <c r="B6" s="462" t="s">
        <v>174</v>
      </c>
      <c r="C6" s="462"/>
      <c r="D6" s="464"/>
      <c r="E6" s="464"/>
      <c r="F6" s="223"/>
    </row>
    <row r="7" spans="1:14" ht="18" customHeight="1">
      <c r="B7" s="462" t="s">
        <v>1154</v>
      </c>
      <c r="C7" s="462"/>
      <c r="D7" s="467">
        <f>シート①!D7</f>
        <v>0</v>
      </c>
      <c r="E7" s="467"/>
      <c r="F7" s="223"/>
    </row>
    <row r="8" spans="1:14" ht="15" customHeight="1">
      <c r="B8" s="468" t="s">
        <v>1031</v>
      </c>
      <c r="C8" s="470"/>
      <c r="D8" s="242" t="s">
        <v>2</v>
      </c>
      <c r="E8" s="335" t="s">
        <v>1144</v>
      </c>
      <c r="F8" s="223"/>
    </row>
    <row r="9" spans="1:14" ht="18" customHeight="1">
      <c r="B9" s="471"/>
      <c r="C9" s="473"/>
      <c r="D9" s="313">
        <f>シート①!D9</f>
        <v>0</v>
      </c>
      <c r="E9" s="313">
        <f>シート①!E9</f>
        <v>0</v>
      </c>
      <c r="F9" s="223"/>
    </row>
    <row r="10" spans="1:14" ht="15" customHeight="1">
      <c r="B10" s="43"/>
      <c r="C10" s="43"/>
      <c r="D10" s="43"/>
      <c r="E10" s="43"/>
      <c r="F10" s="43"/>
    </row>
    <row r="11" spans="1:14" ht="18" customHeight="1">
      <c r="B11" s="11" t="s">
        <v>576</v>
      </c>
    </row>
    <row r="12" spans="1:14" ht="12.75" customHeight="1">
      <c r="B12" s="128"/>
    </row>
    <row r="13" spans="1:14" ht="18" customHeight="1">
      <c r="B13" s="11" t="s">
        <v>1045</v>
      </c>
      <c r="F13" s="20"/>
      <c r="G13" s="20"/>
      <c r="H13" s="20"/>
      <c r="I13" s="20"/>
      <c r="J13" s="20"/>
      <c r="K13" s="20"/>
      <c r="L13" s="20"/>
      <c r="M13" s="20"/>
      <c r="N13" s="20"/>
    </row>
    <row r="14" spans="1:14" ht="33" customHeight="1">
      <c r="A14" s="329"/>
      <c r="B14" s="519" t="s">
        <v>555</v>
      </c>
      <c r="C14" s="520"/>
      <c r="D14" s="520"/>
      <c r="E14" s="521"/>
      <c r="F14" s="518" t="s">
        <v>556</v>
      </c>
      <c r="G14" s="518"/>
      <c r="H14" s="219" t="s">
        <v>557</v>
      </c>
      <c r="I14" s="522" t="s">
        <v>1051</v>
      </c>
      <c r="J14" s="522" t="s">
        <v>1032</v>
      </c>
      <c r="K14" s="524" t="s">
        <v>558</v>
      </c>
      <c r="L14" s="525"/>
      <c r="M14" s="526" t="s">
        <v>1061</v>
      </c>
    </row>
    <row r="15" spans="1:14" ht="18" customHeight="1">
      <c r="A15" s="330"/>
      <c r="B15" s="219" t="s">
        <v>559</v>
      </c>
      <c r="C15" s="219" t="s">
        <v>560</v>
      </c>
      <c r="D15" s="219" t="s">
        <v>161</v>
      </c>
      <c r="E15" s="219" t="s">
        <v>162</v>
      </c>
      <c r="F15" s="219" t="s">
        <v>2</v>
      </c>
      <c r="G15" s="219" t="s">
        <v>1</v>
      </c>
      <c r="H15" s="214" t="s">
        <v>1060</v>
      </c>
      <c r="I15" s="522"/>
      <c r="J15" s="523"/>
      <c r="K15" s="101"/>
      <c r="L15" s="101" t="s">
        <v>3</v>
      </c>
      <c r="M15" s="527"/>
    </row>
    <row r="16" spans="1:14" ht="15.95" customHeight="1">
      <c r="A16" s="127">
        <v>1</v>
      </c>
      <c r="B16" s="209"/>
      <c r="C16" s="209"/>
      <c r="D16" s="209"/>
      <c r="E16" s="209"/>
      <c r="F16" s="210"/>
      <c r="G16" s="210"/>
      <c r="H16" s="99"/>
      <c r="I16" s="84"/>
      <c r="J16" s="84"/>
      <c r="K16" s="209"/>
      <c r="L16" s="209"/>
      <c r="M16" s="102">
        <f>ROUNDDOWN(H16*I16*J16,0)</f>
        <v>0</v>
      </c>
    </row>
    <row r="17" spans="1:13" ht="15.95" customHeight="1">
      <c r="A17" s="127">
        <v>2</v>
      </c>
      <c r="B17" s="209"/>
      <c r="C17" s="209"/>
      <c r="D17" s="209"/>
      <c r="E17" s="209"/>
      <c r="F17" s="210"/>
      <c r="G17" s="210"/>
      <c r="H17" s="99"/>
      <c r="I17" s="84"/>
      <c r="J17" s="84"/>
      <c r="K17" s="209"/>
      <c r="L17" s="209"/>
      <c r="M17" s="102">
        <f t="shared" ref="M17:M26" si="0">ROUNDDOWN(H17*I17*J17,0)</f>
        <v>0</v>
      </c>
    </row>
    <row r="18" spans="1:13" ht="15.95" customHeight="1">
      <c r="A18" s="127">
        <v>3</v>
      </c>
      <c r="B18" s="209"/>
      <c r="C18" s="209"/>
      <c r="D18" s="209"/>
      <c r="E18" s="209"/>
      <c r="F18" s="210"/>
      <c r="G18" s="210"/>
      <c r="H18" s="99"/>
      <c r="I18" s="84"/>
      <c r="J18" s="84"/>
      <c r="K18" s="209"/>
      <c r="L18" s="209"/>
      <c r="M18" s="102">
        <f t="shared" si="0"/>
        <v>0</v>
      </c>
    </row>
    <row r="19" spans="1:13" ht="15.95" customHeight="1">
      <c r="A19" s="127">
        <v>4</v>
      </c>
      <c r="B19" s="209"/>
      <c r="C19" s="209"/>
      <c r="D19" s="209"/>
      <c r="E19" s="209"/>
      <c r="F19" s="210"/>
      <c r="G19" s="210"/>
      <c r="H19" s="99"/>
      <c r="I19" s="84"/>
      <c r="J19" s="84"/>
      <c r="K19" s="209"/>
      <c r="L19" s="209"/>
      <c r="M19" s="102">
        <f t="shared" si="0"/>
        <v>0</v>
      </c>
    </row>
    <row r="20" spans="1:13" ht="15.95" customHeight="1">
      <c r="A20" s="127">
        <v>5</v>
      </c>
      <c r="B20" s="209"/>
      <c r="C20" s="209"/>
      <c r="D20" s="209"/>
      <c r="E20" s="209"/>
      <c r="F20" s="210"/>
      <c r="G20" s="210"/>
      <c r="H20" s="99"/>
      <c r="I20" s="84"/>
      <c r="J20" s="84"/>
      <c r="K20" s="209"/>
      <c r="L20" s="209"/>
      <c r="M20" s="102">
        <f t="shared" si="0"/>
        <v>0</v>
      </c>
    </row>
    <row r="21" spans="1:13" ht="15.95" customHeight="1">
      <c r="A21" s="127">
        <v>6</v>
      </c>
      <c r="B21" s="209"/>
      <c r="C21" s="209"/>
      <c r="D21" s="209"/>
      <c r="E21" s="209"/>
      <c r="F21" s="210"/>
      <c r="G21" s="210"/>
      <c r="H21" s="99"/>
      <c r="I21" s="84"/>
      <c r="J21" s="84"/>
      <c r="K21" s="209"/>
      <c r="L21" s="209"/>
      <c r="M21" s="102">
        <f t="shared" si="0"/>
        <v>0</v>
      </c>
    </row>
    <row r="22" spans="1:13" ht="15.95" customHeight="1">
      <c r="A22" s="127">
        <v>7</v>
      </c>
      <c r="B22" s="209"/>
      <c r="C22" s="209"/>
      <c r="D22" s="209"/>
      <c r="E22" s="209"/>
      <c r="F22" s="210"/>
      <c r="G22" s="210"/>
      <c r="H22" s="99"/>
      <c r="I22" s="84"/>
      <c r="J22" s="84"/>
      <c r="K22" s="209"/>
      <c r="L22" s="209"/>
      <c r="M22" s="102">
        <f t="shared" si="0"/>
        <v>0</v>
      </c>
    </row>
    <row r="23" spans="1:13" ht="15.95" customHeight="1">
      <c r="A23" s="127">
        <v>8</v>
      </c>
      <c r="B23" s="209"/>
      <c r="C23" s="209"/>
      <c r="D23" s="209"/>
      <c r="E23" s="209"/>
      <c r="F23" s="210"/>
      <c r="G23" s="210"/>
      <c r="H23" s="99"/>
      <c r="I23" s="84"/>
      <c r="J23" s="84"/>
      <c r="K23" s="209"/>
      <c r="L23" s="209"/>
      <c r="M23" s="102">
        <f t="shared" si="0"/>
        <v>0</v>
      </c>
    </row>
    <row r="24" spans="1:13" ht="15.95" customHeight="1">
      <c r="A24" s="127">
        <v>9</v>
      </c>
      <c r="B24" s="209"/>
      <c r="C24" s="209"/>
      <c r="D24" s="209"/>
      <c r="E24" s="209"/>
      <c r="F24" s="210"/>
      <c r="G24" s="210"/>
      <c r="H24" s="99"/>
      <c r="I24" s="84"/>
      <c r="J24" s="84"/>
      <c r="K24" s="209"/>
      <c r="L24" s="209"/>
      <c r="M24" s="102">
        <f t="shared" si="0"/>
        <v>0</v>
      </c>
    </row>
    <row r="25" spans="1:13" ht="15.95" customHeight="1">
      <c r="A25" s="127">
        <v>10</v>
      </c>
      <c r="B25" s="209"/>
      <c r="C25" s="209"/>
      <c r="D25" s="209"/>
      <c r="E25" s="209"/>
      <c r="F25" s="210"/>
      <c r="G25" s="210"/>
      <c r="H25" s="99"/>
      <c r="I25" s="84"/>
      <c r="J25" s="84"/>
      <c r="K25" s="209"/>
      <c r="L25" s="209"/>
      <c r="M25" s="102">
        <f t="shared" si="0"/>
        <v>0</v>
      </c>
    </row>
    <row r="26" spans="1:13" ht="15.95" customHeight="1">
      <c r="A26" s="127">
        <v>11</v>
      </c>
      <c r="B26" s="209"/>
      <c r="C26" s="209"/>
      <c r="D26" s="209"/>
      <c r="E26" s="209"/>
      <c r="F26" s="210"/>
      <c r="G26" s="210"/>
      <c r="H26" s="99"/>
      <c r="I26" s="84"/>
      <c r="J26" s="84"/>
      <c r="K26" s="209"/>
      <c r="L26" s="209"/>
      <c r="M26" s="102">
        <f t="shared" si="0"/>
        <v>0</v>
      </c>
    </row>
    <row r="27" spans="1:13" ht="15.95" customHeight="1">
      <c r="A27" s="20"/>
      <c r="B27" s="103"/>
      <c r="C27" s="103"/>
      <c r="D27" s="103"/>
      <c r="E27" s="103"/>
      <c r="F27" s="103"/>
      <c r="G27" s="103"/>
      <c r="H27" s="104"/>
      <c r="I27" s="103"/>
      <c r="J27" s="103"/>
      <c r="K27" s="103"/>
      <c r="L27" s="325" t="s">
        <v>16</v>
      </c>
      <c r="M27" s="102">
        <f>SUM(M16:M26)</f>
        <v>0</v>
      </c>
    </row>
    <row r="28" spans="1:13" ht="15.95" customHeight="1">
      <c r="A28" s="20"/>
      <c r="B28" s="105"/>
      <c r="C28" s="105"/>
      <c r="D28" s="105"/>
      <c r="E28" s="105"/>
      <c r="F28" s="105"/>
      <c r="G28" s="105"/>
      <c r="H28" s="106"/>
      <c r="I28" s="105"/>
      <c r="J28" s="105"/>
      <c r="K28"/>
      <c r="L28"/>
      <c r="M28"/>
    </row>
    <row r="29" spans="1:13" ht="18" customHeight="1">
      <c r="B29" s="11" t="s">
        <v>1046</v>
      </c>
      <c r="F29" s="20"/>
      <c r="G29" s="20"/>
      <c r="H29" s="20"/>
      <c r="I29" s="20"/>
      <c r="J29" s="20"/>
      <c r="K29" s="107"/>
      <c r="L29" s="20"/>
      <c r="M29" s="20"/>
    </row>
    <row r="30" spans="1:13" ht="31.5" customHeight="1">
      <c r="A30" s="329"/>
      <c r="B30" s="519" t="s">
        <v>555</v>
      </c>
      <c r="C30" s="520"/>
      <c r="D30" s="520"/>
      <c r="E30" s="521"/>
      <c r="F30" s="530" t="s">
        <v>556</v>
      </c>
      <c r="G30" s="531"/>
      <c r="H30" s="108" t="s">
        <v>557</v>
      </c>
      <c r="I30" s="522" t="s">
        <v>1051</v>
      </c>
      <c r="J30" s="522" t="s">
        <v>1032</v>
      </c>
      <c r="K30" s="524" t="s">
        <v>558</v>
      </c>
      <c r="L30" s="525"/>
      <c r="M30" s="526" t="s">
        <v>1061</v>
      </c>
    </row>
    <row r="31" spans="1:13" ht="18" customHeight="1">
      <c r="A31" s="330"/>
      <c r="B31" s="219" t="s">
        <v>559</v>
      </c>
      <c r="C31" s="219" t="s">
        <v>560</v>
      </c>
      <c r="D31" s="219" t="s">
        <v>161</v>
      </c>
      <c r="E31" s="219" t="s">
        <v>162</v>
      </c>
      <c r="F31" s="219" t="s">
        <v>2</v>
      </c>
      <c r="G31" s="219" t="s">
        <v>1</v>
      </c>
      <c r="H31" s="214" t="s">
        <v>1060</v>
      </c>
      <c r="I31" s="522"/>
      <c r="J31" s="523"/>
      <c r="K31" s="101"/>
      <c r="L31" s="101" t="s">
        <v>3</v>
      </c>
      <c r="M31" s="527"/>
    </row>
    <row r="32" spans="1:13" ht="15.95" customHeight="1">
      <c r="A32" s="127">
        <v>1</v>
      </c>
      <c r="B32" s="209"/>
      <c r="C32" s="209"/>
      <c r="D32" s="209"/>
      <c r="E32" s="209"/>
      <c r="F32" s="210"/>
      <c r="G32" s="210"/>
      <c r="H32" s="99"/>
      <c r="I32" s="84"/>
      <c r="J32" s="84"/>
      <c r="K32" s="209"/>
      <c r="L32" s="209"/>
      <c r="M32" s="110">
        <f t="shared" ref="M32:M42" si="1">ROUNDDOWN(H32*I32*J32,0)</f>
        <v>0</v>
      </c>
    </row>
    <row r="33" spans="1:13" ht="15.95" customHeight="1">
      <c r="A33" s="127">
        <v>2</v>
      </c>
      <c r="B33" s="209"/>
      <c r="C33" s="209"/>
      <c r="D33" s="209"/>
      <c r="E33" s="209"/>
      <c r="F33" s="210"/>
      <c r="G33" s="210"/>
      <c r="H33" s="99"/>
      <c r="I33" s="84"/>
      <c r="J33" s="84"/>
      <c r="K33" s="209"/>
      <c r="L33" s="209"/>
      <c r="M33" s="110">
        <f t="shared" si="1"/>
        <v>0</v>
      </c>
    </row>
    <row r="34" spans="1:13" ht="15.95" customHeight="1">
      <c r="A34" s="127">
        <v>3</v>
      </c>
      <c r="B34" s="209"/>
      <c r="C34" s="209"/>
      <c r="D34" s="209"/>
      <c r="E34" s="209"/>
      <c r="F34" s="210"/>
      <c r="G34" s="210"/>
      <c r="H34" s="99"/>
      <c r="I34" s="84"/>
      <c r="J34" s="84"/>
      <c r="K34" s="209"/>
      <c r="L34" s="209"/>
      <c r="M34" s="111">
        <f t="shared" si="1"/>
        <v>0</v>
      </c>
    </row>
    <row r="35" spans="1:13" ht="15.95" customHeight="1">
      <c r="A35" s="127">
        <v>4</v>
      </c>
      <c r="B35" s="209"/>
      <c r="C35" s="209"/>
      <c r="D35" s="209"/>
      <c r="E35" s="209"/>
      <c r="F35" s="210"/>
      <c r="G35" s="210"/>
      <c r="H35" s="99"/>
      <c r="I35" s="84"/>
      <c r="J35" s="84"/>
      <c r="K35" s="209"/>
      <c r="L35" s="209"/>
      <c r="M35" s="111">
        <f t="shared" si="1"/>
        <v>0</v>
      </c>
    </row>
    <row r="36" spans="1:13" ht="15.95" customHeight="1">
      <c r="A36" s="127">
        <v>5</v>
      </c>
      <c r="B36" s="209"/>
      <c r="C36" s="209"/>
      <c r="D36" s="209"/>
      <c r="E36" s="209"/>
      <c r="F36" s="210"/>
      <c r="G36" s="210"/>
      <c r="H36" s="99"/>
      <c r="I36" s="84"/>
      <c r="J36" s="84"/>
      <c r="K36" s="209"/>
      <c r="L36" s="209"/>
      <c r="M36" s="111">
        <f t="shared" si="1"/>
        <v>0</v>
      </c>
    </row>
    <row r="37" spans="1:13" ht="15.95" customHeight="1">
      <c r="A37" s="127">
        <v>6</v>
      </c>
      <c r="B37" s="209"/>
      <c r="C37" s="209"/>
      <c r="D37" s="209"/>
      <c r="E37" s="209"/>
      <c r="F37" s="210"/>
      <c r="G37" s="210"/>
      <c r="H37" s="99"/>
      <c r="I37" s="84"/>
      <c r="J37" s="84"/>
      <c r="K37" s="209"/>
      <c r="L37" s="209"/>
      <c r="M37" s="111">
        <f t="shared" si="1"/>
        <v>0</v>
      </c>
    </row>
    <row r="38" spans="1:13" ht="15.95" customHeight="1">
      <c r="A38" s="127">
        <v>7</v>
      </c>
      <c r="B38" s="209"/>
      <c r="C38" s="209"/>
      <c r="D38" s="209"/>
      <c r="E38" s="209"/>
      <c r="F38" s="210"/>
      <c r="G38" s="210"/>
      <c r="H38" s="99"/>
      <c r="I38" s="84"/>
      <c r="J38" s="84"/>
      <c r="K38" s="209"/>
      <c r="L38" s="209"/>
      <c r="M38" s="111">
        <f t="shared" si="1"/>
        <v>0</v>
      </c>
    </row>
    <row r="39" spans="1:13" ht="15.95" customHeight="1">
      <c r="A39" s="127">
        <v>8</v>
      </c>
      <c r="B39" s="209"/>
      <c r="C39" s="209"/>
      <c r="D39" s="209"/>
      <c r="E39" s="209"/>
      <c r="F39" s="210"/>
      <c r="G39" s="210"/>
      <c r="H39" s="99"/>
      <c r="I39" s="84"/>
      <c r="J39" s="84"/>
      <c r="K39" s="209"/>
      <c r="L39" s="209"/>
      <c r="M39" s="111">
        <f t="shared" si="1"/>
        <v>0</v>
      </c>
    </row>
    <row r="40" spans="1:13" ht="15.95" customHeight="1">
      <c r="A40" s="127">
        <v>9</v>
      </c>
      <c r="B40" s="209"/>
      <c r="C40" s="209"/>
      <c r="D40" s="209"/>
      <c r="E40" s="209"/>
      <c r="F40" s="210"/>
      <c r="G40" s="210"/>
      <c r="H40" s="99"/>
      <c r="I40" s="84"/>
      <c r="J40" s="84"/>
      <c r="K40" s="209"/>
      <c r="L40" s="209"/>
      <c r="M40" s="111">
        <f t="shared" si="1"/>
        <v>0</v>
      </c>
    </row>
    <row r="41" spans="1:13" ht="15.95" customHeight="1">
      <c r="A41" s="127">
        <v>10</v>
      </c>
      <c r="B41" s="209"/>
      <c r="C41" s="209"/>
      <c r="D41" s="209"/>
      <c r="E41" s="209"/>
      <c r="F41" s="210"/>
      <c r="G41" s="210"/>
      <c r="H41" s="99"/>
      <c r="I41" s="84"/>
      <c r="J41" s="84"/>
      <c r="K41" s="209"/>
      <c r="L41" s="209"/>
      <c r="M41" s="111">
        <f t="shared" si="1"/>
        <v>0</v>
      </c>
    </row>
    <row r="42" spans="1:13" ht="15.95" customHeight="1">
      <c r="A42" s="127">
        <v>11</v>
      </c>
      <c r="B42" s="209"/>
      <c r="C42" s="209"/>
      <c r="D42" s="209"/>
      <c r="E42" s="209"/>
      <c r="F42" s="210"/>
      <c r="G42" s="210"/>
      <c r="H42" s="99"/>
      <c r="I42" s="84"/>
      <c r="J42" s="84"/>
      <c r="K42" s="209"/>
      <c r="L42" s="209"/>
      <c r="M42" s="111">
        <f t="shared" si="1"/>
        <v>0</v>
      </c>
    </row>
    <row r="43" spans="1:13" ht="15.95" customHeight="1">
      <c r="A43" s="20"/>
      <c r="B43" s="105"/>
      <c r="C43" s="105"/>
      <c r="D43" s="105"/>
      <c r="E43" s="105"/>
      <c r="F43" s="105"/>
      <c r="G43" s="105"/>
      <c r="H43" s="105"/>
      <c r="I43" s="105"/>
      <c r="J43" s="105"/>
      <c r="K43" s="103"/>
      <c r="L43" s="325" t="s">
        <v>16</v>
      </c>
      <c r="M43" s="111">
        <f>SUM(M32:M42)</f>
        <v>0</v>
      </c>
    </row>
    <row r="44" spans="1:13" ht="15.95" customHeight="1">
      <c r="A44" s="20"/>
      <c r="B44" s="105"/>
      <c r="C44" s="105"/>
      <c r="D44" s="105"/>
      <c r="E44" s="105"/>
      <c r="F44" s="105"/>
      <c r="G44" s="105"/>
      <c r="H44" s="105"/>
      <c r="I44" s="105"/>
      <c r="J44" s="105"/>
      <c r="K44" s="528" t="s">
        <v>561</v>
      </c>
      <c r="L44" s="529"/>
      <c r="M44" s="111">
        <f>M43+シート⑦!M37</f>
        <v>0</v>
      </c>
    </row>
    <row r="45" spans="1:13" ht="18" customHeight="1">
      <c r="A45" s="20"/>
      <c r="B45" s="11" t="s">
        <v>1047</v>
      </c>
      <c r="C45" s="20"/>
      <c r="D45" s="20"/>
      <c r="E45" s="20"/>
      <c r="F45" s="20"/>
      <c r="G45" s="20"/>
      <c r="H45" s="20"/>
      <c r="I45" s="20"/>
      <c r="J45" s="20"/>
      <c r="K45" s="20"/>
      <c r="L45" s="20"/>
      <c r="M45" s="20"/>
    </row>
    <row r="46" spans="1:13" ht="31.5" customHeight="1">
      <c r="A46" s="418"/>
      <c r="B46" s="519" t="s">
        <v>555</v>
      </c>
      <c r="C46" s="520"/>
      <c r="D46" s="520"/>
      <c r="E46" s="521"/>
      <c r="F46" s="530" t="s">
        <v>556</v>
      </c>
      <c r="G46" s="531"/>
      <c r="H46" s="219" t="s">
        <v>562</v>
      </c>
      <c r="I46" s="522" t="s">
        <v>1051</v>
      </c>
      <c r="J46" s="522" t="s">
        <v>1032</v>
      </c>
      <c r="K46" s="524" t="s">
        <v>563</v>
      </c>
      <c r="L46" s="525"/>
      <c r="M46" s="526" t="s">
        <v>1061</v>
      </c>
    </row>
    <row r="47" spans="1:13" ht="18" customHeight="1">
      <c r="A47" s="418"/>
      <c r="B47" s="219" t="s">
        <v>559</v>
      </c>
      <c r="C47" s="219" t="s">
        <v>560</v>
      </c>
      <c r="D47" s="219" t="s">
        <v>161</v>
      </c>
      <c r="E47" s="219" t="s">
        <v>162</v>
      </c>
      <c r="F47" s="219" t="s">
        <v>2</v>
      </c>
      <c r="G47" s="219" t="s">
        <v>1</v>
      </c>
      <c r="H47" s="214" t="s">
        <v>1060</v>
      </c>
      <c r="I47" s="522"/>
      <c r="J47" s="523"/>
      <c r="K47" s="101"/>
      <c r="L47" s="101" t="s">
        <v>3</v>
      </c>
      <c r="M47" s="527"/>
    </row>
    <row r="48" spans="1:13" ht="15.95" customHeight="1">
      <c r="A48" s="127">
        <v>1</v>
      </c>
      <c r="B48" s="209"/>
      <c r="C48" s="209"/>
      <c r="D48" s="209"/>
      <c r="E48" s="209"/>
      <c r="F48" s="210"/>
      <c r="G48" s="210"/>
      <c r="H48" s="99"/>
      <c r="I48" s="84"/>
      <c r="J48" s="84"/>
      <c r="K48" s="209"/>
      <c r="L48" s="209"/>
      <c r="M48" s="110">
        <f t="shared" ref="M48:M58" si="2">ROUNDDOWN(H48*I48*J48,0)</f>
        <v>0</v>
      </c>
    </row>
    <row r="49" spans="1:13" ht="15.95" customHeight="1">
      <c r="A49" s="127">
        <v>2</v>
      </c>
      <c r="B49" s="209"/>
      <c r="C49" s="209"/>
      <c r="D49" s="209"/>
      <c r="E49" s="209"/>
      <c r="F49" s="210"/>
      <c r="G49" s="210"/>
      <c r="H49" s="99"/>
      <c r="I49" s="84"/>
      <c r="J49" s="84"/>
      <c r="K49" s="209"/>
      <c r="L49" s="209"/>
      <c r="M49" s="111">
        <f t="shared" si="2"/>
        <v>0</v>
      </c>
    </row>
    <row r="50" spans="1:13" ht="15.95" customHeight="1">
      <c r="A50" s="127">
        <v>3</v>
      </c>
      <c r="B50" s="209"/>
      <c r="C50" s="209"/>
      <c r="D50" s="209"/>
      <c r="E50" s="209"/>
      <c r="F50" s="210"/>
      <c r="G50" s="210"/>
      <c r="H50" s="99"/>
      <c r="I50" s="84"/>
      <c r="J50" s="84"/>
      <c r="K50" s="209"/>
      <c r="L50" s="209"/>
      <c r="M50" s="111">
        <f t="shared" si="2"/>
        <v>0</v>
      </c>
    </row>
    <row r="51" spans="1:13" ht="15.95" customHeight="1">
      <c r="A51" s="127">
        <v>4</v>
      </c>
      <c r="B51" s="209"/>
      <c r="C51" s="209"/>
      <c r="D51" s="209"/>
      <c r="E51" s="209"/>
      <c r="F51" s="210"/>
      <c r="G51" s="210"/>
      <c r="H51" s="99"/>
      <c r="I51" s="84"/>
      <c r="J51" s="84"/>
      <c r="K51" s="209"/>
      <c r="L51" s="209"/>
      <c r="M51" s="111">
        <f t="shared" si="2"/>
        <v>0</v>
      </c>
    </row>
    <row r="52" spans="1:13" ht="15.95" customHeight="1">
      <c r="A52" s="127">
        <v>5</v>
      </c>
      <c r="B52" s="209"/>
      <c r="C52" s="209"/>
      <c r="D52" s="209"/>
      <c r="E52" s="209"/>
      <c r="F52" s="210"/>
      <c r="G52" s="210"/>
      <c r="H52" s="99"/>
      <c r="I52" s="84"/>
      <c r="J52" s="84"/>
      <c r="K52" s="209"/>
      <c r="L52" s="209"/>
      <c r="M52" s="111">
        <f t="shared" si="2"/>
        <v>0</v>
      </c>
    </row>
    <row r="53" spans="1:13" ht="15.95" customHeight="1">
      <c r="A53" s="127">
        <v>6</v>
      </c>
      <c r="B53" s="209"/>
      <c r="C53" s="209"/>
      <c r="D53" s="209"/>
      <c r="E53" s="209"/>
      <c r="F53" s="210"/>
      <c r="G53" s="210"/>
      <c r="H53" s="99"/>
      <c r="I53" s="84"/>
      <c r="J53" s="84"/>
      <c r="K53" s="209"/>
      <c r="L53" s="209"/>
      <c r="M53" s="111">
        <f t="shared" si="2"/>
        <v>0</v>
      </c>
    </row>
    <row r="54" spans="1:13" ht="15.95" customHeight="1">
      <c r="A54" s="127">
        <v>7</v>
      </c>
      <c r="B54" s="209"/>
      <c r="C54" s="209"/>
      <c r="D54" s="209"/>
      <c r="E54" s="209"/>
      <c r="F54" s="210"/>
      <c r="G54" s="210"/>
      <c r="H54" s="99"/>
      <c r="I54" s="84"/>
      <c r="J54" s="84"/>
      <c r="K54" s="209"/>
      <c r="L54" s="209"/>
      <c r="M54" s="111">
        <f t="shared" si="2"/>
        <v>0</v>
      </c>
    </row>
    <row r="55" spans="1:13" ht="15.95" customHeight="1">
      <c r="A55" s="127">
        <v>8</v>
      </c>
      <c r="B55" s="209"/>
      <c r="C55" s="209"/>
      <c r="D55" s="209"/>
      <c r="E55" s="209"/>
      <c r="F55" s="210"/>
      <c r="G55" s="210"/>
      <c r="H55" s="99"/>
      <c r="I55" s="84"/>
      <c r="J55" s="84"/>
      <c r="K55" s="209"/>
      <c r="L55" s="209"/>
      <c r="M55" s="111">
        <f t="shared" si="2"/>
        <v>0</v>
      </c>
    </row>
    <row r="56" spans="1:13" ht="15.95" customHeight="1">
      <c r="A56" s="127">
        <v>9</v>
      </c>
      <c r="B56" s="209"/>
      <c r="C56" s="209"/>
      <c r="D56" s="209"/>
      <c r="E56" s="209"/>
      <c r="F56" s="210"/>
      <c r="G56" s="210"/>
      <c r="H56" s="99"/>
      <c r="I56" s="84"/>
      <c r="J56" s="84"/>
      <c r="K56" s="209"/>
      <c r="L56" s="209"/>
      <c r="M56" s="111">
        <f t="shared" si="2"/>
        <v>0</v>
      </c>
    </row>
    <row r="57" spans="1:13" ht="15.95" customHeight="1">
      <c r="A57" s="127">
        <v>10</v>
      </c>
      <c r="B57" s="209"/>
      <c r="C57" s="209"/>
      <c r="D57" s="209"/>
      <c r="E57" s="209"/>
      <c r="F57" s="210"/>
      <c r="G57" s="210"/>
      <c r="H57" s="99"/>
      <c r="I57" s="84"/>
      <c r="J57" s="84"/>
      <c r="K57" s="209"/>
      <c r="L57" s="209"/>
      <c r="M57" s="111">
        <f t="shared" si="2"/>
        <v>0</v>
      </c>
    </row>
    <row r="58" spans="1:13" ht="15.95" customHeight="1">
      <c r="A58" s="127">
        <v>11</v>
      </c>
      <c r="B58" s="209"/>
      <c r="C58" s="209"/>
      <c r="D58" s="209"/>
      <c r="E58" s="209"/>
      <c r="F58" s="210"/>
      <c r="G58" s="210"/>
      <c r="H58" s="99"/>
      <c r="I58" s="84"/>
      <c r="J58" s="84"/>
      <c r="K58" s="209"/>
      <c r="L58" s="209"/>
      <c r="M58" s="111">
        <f t="shared" si="2"/>
        <v>0</v>
      </c>
    </row>
    <row r="59" spans="1:13" ht="15.95" customHeight="1">
      <c r="B59" s="227"/>
      <c r="C59" s="227"/>
      <c r="D59" s="227"/>
      <c r="E59" s="227"/>
      <c r="F59" s="227"/>
      <c r="G59" s="227"/>
      <c r="H59" s="105"/>
      <c r="I59" s="105"/>
      <c r="J59" s="105"/>
      <c r="K59" s="103"/>
      <c r="L59" s="325" t="s">
        <v>16</v>
      </c>
      <c r="M59" s="111">
        <f>SUM(M48:M58)</f>
        <v>0</v>
      </c>
    </row>
    <row r="60" spans="1:13" ht="15.95" customHeight="1">
      <c r="B60" s="227"/>
      <c r="C60" s="227"/>
      <c r="D60" s="227"/>
      <c r="E60" s="227"/>
      <c r="F60" s="227"/>
      <c r="G60" s="227"/>
      <c r="H60" s="105"/>
      <c r="I60" s="105"/>
      <c r="J60" s="105"/>
      <c r="K60" s="528" t="s">
        <v>561</v>
      </c>
      <c r="L60" s="529"/>
      <c r="M60" s="111">
        <f>M59+シート⑦!M56</f>
        <v>0</v>
      </c>
    </row>
    <row r="61" spans="1:13" ht="18" customHeight="1"/>
    <row r="62" spans="1:13" ht="18" customHeight="1"/>
  </sheetData>
  <sheetProtection password="EADB" sheet="1" objects="1" selectLockedCells="1"/>
  <mergeCells count="32">
    <mergeCell ref="B6:C6"/>
    <mergeCell ref="D6:E6"/>
    <mergeCell ref="B7:C7"/>
    <mergeCell ref="D7:E7"/>
    <mergeCell ref="B14:E14"/>
    <mergeCell ref="B3:C3"/>
    <mergeCell ref="D3:E3"/>
    <mergeCell ref="B4:C4"/>
    <mergeCell ref="D4:E4"/>
    <mergeCell ref="B5:C5"/>
    <mergeCell ref="D5:E5"/>
    <mergeCell ref="J14:J15"/>
    <mergeCell ref="K14:L14"/>
    <mergeCell ref="M14:M15"/>
    <mergeCell ref="I14:I15"/>
    <mergeCell ref="B8:C9"/>
    <mergeCell ref="F14:G14"/>
    <mergeCell ref="K60:L60"/>
    <mergeCell ref="M30:M31"/>
    <mergeCell ref="K44:L44"/>
    <mergeCell ref="A46:A47"/>
    <mergeCell ref="B46:E46"/>
    <mergeCell ref="F46:G46"/>
    <mergeCell ref="J46:J47"/>
    <mergeCell ref="K46:L46"/>
    <mergeCell ref="M46:M47"/>
    <mergeCell ref="B30:E30"/>
    <mergeCell ref="F30:G30"/>
    <mergeCell ref="J30:J31"/>
    <mergeCell ref="K30:L30"/>
    <mergeCell ref="I30:I31"/>
    <mergeCell ref="I46:I47"/>
  </mergeCells>
  <phoneticPr fontId="4"/>
  <conditionalFormatting sqref="B16:L26 B48:L58 B32:L42">
    <cfRule type="expression" dxfId="18" priority="53">
      <formula>B16&lt;&gt;""</formula>
    </cfRule>
  </conditionalFormatting>
  <conditionalFormatting sqref="F16:G26 F32:G42 F48:G58">
    <cfRule type="expression" dxfId="17" priority="3">
      <formula>AND($F16&lt;&gt;"",$G16&lt;&gt;"",($G16-$F16)&lt;0)</formula>
    </cfRule>
    <cfRule type="expression" dxfId="16" priority="4">
      <formula>AND($D$7&lt;&gt;"",F16&lt;&gt;"",(F16-$D$7)&lt;0)</formula>
    </cfRule>
  </conditionalFormatting>
  <dataValidations count="2">
    <dataValidation type="date" operator="greaterThanOrEqual" allowBlank="1" showInputMessage="1" showErrorMessage="1" error="日付を入力して下さい。_x000a_&quot;2023/1/1&quot;の様にご入力下さい。" sqref="F16:G26 F32:G42 F48:G58">
      <formula1>1</formula1>
    </dataValidation>
    <dataValidation type="list" allowBlank="1" showInputMessage="1" showErrorMessage="1" sqref="K16:K26 K32:K42 K48:K58">
      <formula1>"源泉徴収票,賃金台帳,税務申告書の該当部分・BIMに係る受託業務の契約書・請求書,派遣契約書・請求書"</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showGridLines="0" view="pageBreakPreview" zoomScale="80" zoomScaleNormal="100" zoomScaleSheetLayoutView="80" workbookViewId="0">
      <selection activeCell="B22" sqref="B22"/>
    </sheetView>
  </sheetViews>
  <sheetFormatPr defaultColWidth="9" defaultRowHeight="15" customHeight="1"/>
  <cols>
    <col min="1" max="1" width="3.75" style="29" bestFit="1" customWidth="1"/>
    <col min="2" max="3" width="30.625" style="29" customWidth="1"/>
    <col min="4" max="7" width="14.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4" ht="21" customHeight="1">
      <c r="B1" s="30" t="s">
        <v>1086</v>
      </c>
      <c r="M1" s="225"/>
    </row>
    <row r="2" spans="1:14" ht="24" customHeight="1">
      <c r="B2" s="398"/>
    </row>
    <row r="3" spans="1:14" ht="18" customHeight="1" thickBot="1">
      <c r="B3" s="418" t="s">
        <v>15</v>
      </c>
      <c r="C3" s="421"/>
      <c r="D3" s="463">
        <f>シート①!D3</f>
        <v>0</v>
      </c>
      <c r="E3" s="463"/>
      <c r="M3" s="74" t="s">
        <v>183</v>
      </c>
    </row>
    <row r="4" spans="1:14" ht="18" customHeight="1" thickBot="1">
      <c r="B4" s="418" t="s">
        <v>14</v>
      </c>
      <c r="C4" s="421"/>
      <c r="D4" s="464"/>
      <c r="E4" s="464"/>
      <c r="M4" s="221"/>
    </row>
    <row r="5" spans="1:14" ht="18" customHeight="1">
      <c r="B5" s="418" t="s">
        <v>172</v>
      </c>
      <c r="C5" s="421"/>
      <c r="D5" s="463">
        <f>シート①!D5</f>
        <v>0</v>
      </c>
      <c r="E5" s="463"/>
    </row>
    <row r="6" spans="1:14" ht="18" customHeight="1">
      <c r="B6" s="418" t="s">
        <v>174</v>
      </c>
      <c r="C6" s="421"/>
      <c r="D6" s="464"/>
      <c r="E6" s="464"/>
    </row>
    <row r="7" spans="1:14" ht="18" customHeight="1">
      <c r="B7" s="421" t="s">
        <v>1154</v>
      </c>
      <c r="C7" s="465"/>
      <c r="D7" s="467">
        <f>シート①!D7</f>
        <v>0</v>
      </c>
      <c r="E7" s="467"/>
    </row>
    <row r="8" spans="1:14" ht="15" customHeight="1">
      <c r="B8" s="434" t="s">
        <v>1031</v>
      </c>
      <c r="C8" s="435"/>
      <c r="D8" s="242" t="s">
        <v>2</v>
      </c>
      <c r="E8" s="335" t="s">
        <v>1144</v>
      </c>
    </row>
    <row r="9" spans="1:14" ht="18" customHeight="1">
      <c r="B9" s="436"/>
      <c r="C9" s="535"/>
      <c r="D9" s="313">
        <f>シート①!D9</f>
        <v>0</v>
      </c>
      <c r="E9" s="313">
        <f>シート①!E9</f>
        <v>0</v>
      </c>
    </row>
    <row r="10" spans="1:14" ht="9.75" customHeight="1">
      <c r="D10" s="247"/>
      <c r="E10" s="247"/>
    </row>
    <row r="11" spans="1:14" ht="18" customHeight="1">
      <c r="B11" s="11" t="s">
        <v>564</v>
      </c>
      <c r="D11" s="43"/>
      <c r="E11" s="43"/>
    </row>
    <row r="12" spans="1:14" ht="8.25" customHeight="1"/>
    <row r="13" spans="1:14" s="20" customFormat="1" ht="18" customHeight="1">
      <c r="A13" s="116"/>
      <c r="B13" s="257" t="s">
        <v>1045</v>
      </c>
      <c r="C13" s="116"/>
      <c r="D13" s="116"/>
      <c r="E13" s="116"/>
      <c r="F13" s="116"/>
      <c r="G13" s="116"/>
      <c r="H13" s="116"/>
      <c r="I13" s="116"/>
      <c r="J13" s="116"/>
      <c r="K13" s="116"/>
      <c r="L13" s="116"/>
      <c r="M13" s="116"/>
      <c r="N13" s="116"/>
    </row>
    <row r="14" spans="1:14" ht="18" customHeight="1">
      <c r="A14" s="256"/>
      <c r="B14" s="259" t="s">
        <v>1120</v>
      </c>
      <c r="C14" s="255"/>
      <c r="D14" s="255"/>
      <c r="E14" s="255"/>
      <c r="F14" s="255"/>
      <c r="G14" s="255"/>
      <c r="H14" s="255"/>
      <c r="I14" s="258"/>
      <c r="J14" s="258"/>
      <c r="K14" s="255"/>
      <c r="L14" s="255"/>
      <c r="M14" s="255"/>
      <c r="N14" s="251"/>
    </row>
    <row r="15" spans="1:14" ht="15.95" customHeight="1">
      <c r="A15" s="258"/>
      <c r="B15" s="341"/>
      <c r="C15" s="43"/>
      <c r="D15" s="342"/>
      <c r="E15" s="342"/>
      <c r="F15" s="342"/>
      <c r="G15" s="342"/>
      <c r="H15" s="343"/>
      <c r="I15" s="344"/>
      <c r="J15" s="344"/>
      <c r="K15" s="341"/>
      <c r="L15" s="341"/>
      <c r="M15" s="343"/>
      <c r="N15" s="251"/>
    </row>
    <row r="16" spans="1:14" ht="15.95" customHeight="1">
      <c r="A16" s="258"/>
      <c r="B16" s="341"/>
      <c r="C16" s="341"/>
      <c r="D16" s="342"/>
      <c r="E16" s="342"/>
      <c r="F16" s="342"/>
      <c r="G16" s="342"/>
      <c r="H16" s="343"/>
      <c r="I16" s="344"/>
      <c r="J16" s="344"/>
      <c r="K16" s="341"/>
      <c r="L16" s="341"/>
      <c r="M16" s="343"/>
      <c r="N16" s="251"/>
    </row>
    <row r="17" spans="1:14" ht="15.95" customHeight="1">
      <c r="A17" s="258"/>
      <c r="B17" s="341"/>
      <c r="C17" s="341"/>
      <c r="D17" s="342"/>
      <c r="E17" s="342"/>
      <c r="F17" s="342"/>
      <c r="G17" s="342"/>
      <c r="H17" s="343"/>
      <c r="I17" s="344"/>
      <c r="J17" s="344"/>
      <c r="K17" s="341"/>
      <c r="L17" s="341"/>
      <c r="M17" s="343"/>
      <c r="N17" s="251"/>
    </row>
    <row r="18" spans="1:14" ht="15.95" customHeight="1">
      <c r="A18" s="258"/>
      <c r="B18" s="341"/>
      <c r="C18" s="341"/>
      <c r="D18" s="341"/>
      <c r="E18" s="341"/>
      <c r="F18" s="341"/>
      <c r="G18" s="341"/>
      <c r="H18" s="341"/>
      <c r="I18" s="341"/>
      <c r="J18" s="341"/>
      <c r="K18" s="341"/>
      <c r="L18" s="341"/>
      <c r="M18" s="343"/>
      <c r="N18" s="251"/>
    </row>
    <row r="19" spans="1:14" ht="18" customHeight="1">
      <c r="A19" s="116"/>
      <c r="B19" s="257" t="s">
        <v>1046</v>
      </c>
      <c r="C19" s="116"/>
      <c r="D19" s="116"/>
      <c r="E19" s="116"/>
      <c r="F19" s="116"/>
      <c r="G19" s="116"/>
      <c r="H19" s="116"/>
      <c r="I19" s="116"/>
      <c r="J19" s="116"/>
      <c r="K19" s="116"/>
      <c r="L19" s="116"/>
      <c r="M19" s="116"/>
      <c r="N19" s="116"/>
    </row>
    <row r="20" spans="1:14" ht="18" customHeight="1">
      <c r="A20" s="533"/>
      <c r="B20" s="530" t="s">
        <v>565</v>
      </c>
      <c r="C20" s="526" t="s">
        <v>566</v>
      </c>
      <c r="D20" s="519" t="s">
        <v>567</v>
      </c>
      <c r="E20" s="520"/>
      <c r="F20" s="518" t="s">
        <v>568</v>
      </c>
      <c r="G20" s="518"/>
      <c r="H20" s="526" t="s">
        <v>1062</v>
      </c>
      <c r="I20" s="522" t="s">
        <v>1052</v>
      </c>
      <c r="J20" s="522" t="s">
        <v>1033</v>
      </c>
      <c r="K20" s="524" t="s">
        <v>570</v>
      </c>
      <c r="L20" s="525"/>
      <c r="M20" s="526" t="s">
        <v>1061</v>
      </c>
    </row>
    <row r="21" spans="1:14" ht="18" customHeight="1">
      <c r="A21" s="534"/>
      <c r="B21" s="532"/>
      <c r="C21" s="527"/>
      <c r="D21" s="219" t="s">
        <v>2</v>
      </c>
      <c r="E21" s="219" t="s">
        <v>1</v>
      </c>
      <c r="F21" s="219" t="s">
        <v>2</v>
      </c>
      <c r="G21" s="219" t="s">
        <v>1</v>
      </c>
      <c r="H21" s="527"/>
      <c r="I21" s="522"/>
      <c r="J21" s="523"/>
      <c r="K21" s="101"/>
      <c r="L21" s="101" t="s">
        <v>3</v>
      </c>
      <c r="M21" s="527"/>
    </row>
    <row r="22" spans="1:14" ht="15.95" customHeight="1">
      <c r="A22" s="127">
        <v>1</v>
      </c>
      <c r="B22" s="209"/>
      <c r="C22" s="209"/>
      <c r="D22" s="114"/>
      <c r="E22" s="114"/>
      <c r="F22" s="114"/>
      <c r="G22" s="114"/>
      <c r="H22" s="99"/>
      <c r="I22" s="84"/>
      <c r="J22" s="84"/>
      <c r="K22" s="209"/>
      <c r="L22" s="209"/>
      <c r="M22" s="115">
        <f>ROUNDDOWN(H22*I22*J22,0)</f>
        <v>0</v>
      </c>
    </row>
    <row r="23" spans="1:14" ht="15.95" customHeight="1">
      <c r="A23" s="127">
        <v>2</v>
      </c>
      <c r="B23" s="113"/>
      <c r="C23" s="209"/>
      <c r="D23" s="114"/>
      <c r="E23" s="114"/>
      <c r="F23" s="114"/>
      <c r="G23" s="114"/>
      <c r="H23" s="99"/>
      <c r="I23" s="84"/>
      <c r="J23" s="84"/>
      <c r="K23" s="209"/>
      <c r="L23" s="209"/>
      <c r="M23" s="115">
        <f t="shared" ref="M23:M36" si="0">ROUNDDOWN(H23*I23*J23,0)</f>
        <v>0</v>
      </c>
    </row>
    <row r="24" spans="1:14" ht="15.95" customHeight="1">
      <c r="A24" s="127">
        <v>3</v>
      </c>
      <c r="B24" s="113"/>
      <c r="C24" s="209"/>
      <c r="D24" s="114"/>
      <c r="E24" s="114"/>
      <c r="F24" s="114"/>
      <c r="G24" s="114"/>
      <c r="H24" s="99"/>
      <c r="I24" s="84"/>
      <c r="J24" s="84"/>
      <c r="K24" s="209"/>
      <c r="L24" s="209"/>
      <c r="M24" s="115">
        <f t="shared" si="0"/>
        <v>0</v>
      </c>
    </row>
    <row r="25" spans="1:14" ht="15.95" customHeight="1">
      <c r="A25" s="127">
        <v>4</v>
      </c>
      <c r="B25" s="113"/>
      <c r="C25" s="209"/>
      <c r="D25" s="114"/>
      <c r="E25" s="114"/>
      <c r="F25" s="114"/>
      <c r="G25" s="114"/>
      <c r="H25" s="99"/>
      <c r="I25" s="84"/>
      <c r="J25" s="84"/>
      <c r="K25" s="209"/>
      <c r="L25" s="209"/>
      <c r="M25" s="115">
        <f t="shared" si="0"/>
        <v>0</v>
      </c>
    </row>
    <row r="26" spans="1:14" ht="15.95" customHeight="1">
      <c r="A26" s="127">
        <v>5</v>
      </c>
      <c r="B26" s="113"/>
      <c r="C26" s="209"/>
      <c r="D26" s="114"/>
      <c r="E26" s="114"/>
      <c r="F26" s="114"/>
      <c r="G26" s="114"/>
      <c r="H26" s="99"/>
      <c r="I26" s="84"/>
      <c r="J26" s="84"/>
      <c r="K26" s="209"/>
      <c r="L26" s="209"/>
      <c r="M26" s="115">
        <f t="shared" si="0"/>
        <v>0</v>
      </c>
    </row>
    <row r="27" spans="1:14" ht="15.95" customHeight="1">
      <c r="A27" s="127">
        <v>6</v>
      </c>
      <c r="B27" s="113"/>
      <c r="C27" s="209"/>
      <c r="D27" s="114"/>
      <c r="E27" s="114"/>
      <c r="F27" s="114"/>
      <c r="G27" s="114"/>
      <c r="H27" s="99"/>
      <c r="I27" s="84"/>
      <c r="J27" s="84"/>
      <c r="K27" s="209"/>
      <c r="L27" s="209"/>
      <c r="M27" s="115">
        <f t="shared" si="0"/>
        <v>0</v>
      </c>
    </row>
    <row r="28" spans="1:14" ht="15.95" customHeight="1">
      <c r="A28" s="127">
        <v>7</v>
      </c>
      <c r="B28" s="113"/>
      <c r="C28" s="209"/>
      <c r="D28" s="114"/>
      <c r="E28" s="114"/>
      <c r="F28" s="114"/>
      <c r="G28" s="114"/>
      <c r="H28" s="99"/>
      <c r="I28" s="84"/>
      <c r="J28" s="84"/>
      <c r="K28" s="209"/>
      <c r="L28" s="209"/>
      <c r="M28" s="115">
        <f t="shared" si="0"/>
        <v>0</v>
      </c>
    </row>
    <row r="29" spans="1:14" ht="15.95" customHeight="1">
      <c r="A29" s="127">
        <v>8</v>
      </c>
      <c r="B29" s="113"/>
      <c r="C29" s="209"/>
      <c r="D29" s="114"/>
      <c r="E29" s="114"/>
      <c r="F29" s="114"/>
      <c r="G29" s="114"/>
      <c r="H29" s="99"/>
      <c r="I29" s="84"/>
      <c r="J29" s="84"/>
      <c r="K29" s="209"/>
      <c r="L29" s="209"/>
      <c r="M29" s="115">
        <f t="shared" si="0"/>
        <v>0</v>
      </c>
    </row>
    <row r="30" spans="1:14" ht="15.95" customHeight="1">
      <c r="A30" s="127">
        <v>9</v>
      </c>
      <c r="B30" s="113"/>
      <c r="C30" s="209"/>
      <c r="D30" s="114"/>
      <c r="E30" s="114"/>
      <c r="F30" s="114"/>
      <c r="G30" s="114"/>
      <c r="H30" s="99"/>
      <c r="I30" s="84"/>
      <c r="J30" s="84"/>
      <c r="K30" s="209"/>
      <c r="L30" s="209"/>
      <c r="M30" s="115">
        <f t="shared" si="0"/>
        <v>0</v>
      </c>
    </row>
    <row r="31" spans="1:14" ht="15.95" customHeight="1">
      <c r="A31" s="127">
        <v>10</v>
      </c>
      <c r="B31" s="113"/>
      <c r="C31" s="209"/>
      <c r="D31" s="114"/>
      <c r="E31" s="114"/>
      <c r="F31" s="114"/>
      <c r="G31" s="114"/>
      <c r="H31" s="99"/>
      <c r="I31" s="84"/>
      <c r="J31" s="84"/>
      <c r="K31" s="209"/>
      <c r="L31" s="209"/>
      <c r="M31" s="115">
        <f t="shared" si="0"/>
        <v>0</v>
      </c>
    </row>
    <row r="32" spans="1:14" ht="15.95" customHeight="1">
      <c r="A32" s="127">
        <v>11</v>
      </c>
      <c r="B32" s="113"/>
      <c r="C32" s="209"/>
      <c r="D32" s="114"/>
      <c r="E32" s="114"/>
      <c r="F32" s="114"/>
      <c r="G32" s="114"/>
      <c r="H32" s="99"/>
      <c r="I32" s="84"/>
      <c r="J32" s="84"/>
      <c r="K32" s="209"/>
      <c r="L32" s="209"/>
      <c r="M32" s="115">
        <f t="shared" si="0"/>
        <v>0</v>
      </c>
    </row>
    <row r="33" spans="1:14" ht="15.95" customHeight="1">
      <c r="A33" s="127">
        <v>12</v>
      </c>
      <c r="B33" s="113"/>
      <c r="C33" s="209"/>
      <c r="D33" s="114"/>
      <c r="E33" s="114"/>
      <c r="F33" s="114"/>
      <c r="G33" s="114"/>
      <c r="H33" s="99"/>
      <c r="I33" s="84"/>
      <c r="J33" s="84"/>
      <c r="K33" s="209"/>
      <c r="L33" s="209"/>
      <c r="M33" s="115">
        <f t="shared" si="0"/>
        <v>0</v>
      </c>
    </row>
    <row r="34" spans="1:14" ht="15.95" customHeight="1">
      <c r="A34" s="127">
        <v>13</v>
      </c>
      <c r="B34" s="113"/>
      <c r="C34" s="209"/>
      <c r="D34" s="114"/>
      <c r="E34" s="114"/>
      <c r="F34" s="114"/>
      <c r="G34" s="114"/>
      <c r="H34" s="99"/>
      <c r="I34" s="84"/>
      <c r="J34" s="84"/>
      <c r="K34" s="209"/>
      <c r="L34" s="209"/>
      <c r="M34" s="115">
        <f t="shared" si="0"/>
        <v>0</v>
      </c>
    </row>
    <row r="35" spans="1:14" ht="15.95" customHeight="1">
      <c r="A35" s="127">
        <v>14</v>
      </c>
      <c r="B35" s="113"/>
      <c r="C35" s="209"/>
      <c r="D35" s="114"/>
      <c r="E35" s="114"/>
      <c r="F35" s="114"/>
      <c r="G35" s="114"/>
      <c r="H35" s="99"/>
      <c r="I35" s="84"/>
      <c r="J35" s="84"/>
      <c r="K35" s="209"/>
      <c r="L35" s="209"/>
      <c r="M35" s="115">
        <f t="shared" si="0"/>
        <v>0</v>
      </c>
    </row>
    <row r="36" spans="1:14" ht="15.95" customHeight="1">
      <c r="A36" s="127">
        <v>15</v>
      </c>
      <c r="B36" s="113"/>
      <c r="C36" s="209"/>
      <c r="D36" s="114"/>
      <c r="E36" s="114"/>
      <c r="F36" s="114"/>
      <c r="G36" s="114"/>
      <c r="H36" s="99"/>
      <c r="I36" s="84"/>
      <c r="J36" s="84"/>
      <c r="K36" s="209"/>
      <c r="L36" s="209"/>
      <c r="M36" s="115">
        <f t="shared" si="0"/>
        <v>0</v>
      </c>
    </row>
    <row r="37" spans="1:14" ht="15.75" customHeight="1">
      <c r="A37" s="20"/>
      <c r="B37" s="103"/>
      <c r="C37" s="103"/>
      <c r="D37" s="103"/>
      <c r="E37" s="103"/>
      <c r="F37" s="103"/>
      <c r="G37" s="103"/>
      <c r="H37" s="103"/>
      <c r="I37" s="103"/>
      <c r="J37" s="103"/>
      <c r="K37" s="103"/>
      <c r="L37" s="324" t="s">
        <v>16</v>
      </c>
      <c r="M37" s="115">
        <f>SUM(M22:M36)</f>
        <v>0</v>
      </c>
    </row>
    <row r="38" spans="1:14" ht="32.25" customHeight="1">
      <c r="A38" s="20"/>
      <c r="B38" s="11" t="s">
        <v>1047</v>
      </c>
      <c r="C38" s="116"/>
      <c r="D38" s="116"/>
      <c r="E38" s="20"/>
      <c r="F38" s="20"/>
      <c r="G38" s="20"/>
      <c r="H38" s="20"/>
      <c r="I38" s="20"/>
      <c r="J38" s="20"/>
      <c r="K38" s="20"/>
      <c r="L38" s="20"/>
      <c r="M38" s="20"/>
      <c r="N38" s="20"/>
    </row>
    <row r="39" spans="1:14" ht="18" customHeight="1">
      <c r="A39" s="533"/>
      <c r="B39" s="530" t="s">
        <v>565</v>
      </c>
      <c r="C39" s="526" t="s">
        <v>566</v>
      </c>
      <c r="D39" s="519" t="s">
        <v>567</v>
      </c>
      <c r="E39" s="520"/>
      <c r="F39" s="518" t="s">
        <v>568</v>
      </c>
      <c r="G39" s="518"/>
      <c r="H39" s="526" t="s">
        <v>1062</v>
      </c>
      <c r="I39" s="522" t="s">
        <v>1052</v>
      </c>
      <c r="J39" s="522" t="s">
        <v>1033</v>
      </c>
      <c r="K39" s="524" t="s">
        <v>570</v>
      </c>
      <c r="L39" s="525"/>
      <c r="M39" s="526" t="s">
        <v>1061</v>
      </c>
    </row>
    <row r="40" spans="1:14" ht="18" customHeight="1">
      <c r="A40" s="534"/>
      <c r="B40" s="532"/>
      <c r="C40" s="527"/>
      <c r="D40" s="219" t="s">
        <v>2</v>
      </c>
      <c r="E40" s="219" t="s">
        <v>1</v>
      </c>
      <c r="F40" s="219" t="s">
        <v>2</v>
      </c>
      <c r="G40" s="219" t="s">
        <v>1</v>
      </c>
      <c r="H40" s="527"/>
      <c r="I40" s="522"/>
      <c r="J40" s="523"/>
      <c r="K40" s="101"/>
      <c r="L40" s="101" t="s">
        <v>3</v>
      </c>
      <c r="M40" s="527"/>
    </row>
    <row r="41" spans="1:14" ht="15.95" customHeight="1">
      <c r="A41" s="127">
        <v>1</v>
      </c>
      <c r="B41" s="209"/>
      <c r="C41" s="209"/>
      <c r="D41" s="114"/>
      <c r="E41" s="114"/>
      <c r="F41" s="114"/>
      <c r="G41" s="114"/>
      <c r="H41" s="99"/>
      <c r="I41" s="84"/>
      <c r="J41" s="84"/>
      <c r="K41" s="209"/>
      <c r="L41" s="209"/>
      <c r="M41" s="115">
        <f t="shared" ref="M41:M55" si="1">ROUNDDOWN(H41*I41*J41,0)</f>
        <v>0</v>
      </c>
    </row>
    <row r="42" spans="1:14" ht="15.95" customHeight="1">
      <c r="A42" s="127">
        <v>2</v>
      </c>
      <c r="B42" s="113"/>
      <c r="C42" s="209"/>
      <c r="D42" s="114"/>
      <c r="E42" s="114"/>
      <c r="F42" s="114"/>
      <c r="G42" s="114"/>
      <c r="H42" s="99"/>
      <c r="I42" s="84"/>
      <c r="J42" s="84"/>
      <c r="K42" s="209"/>
      <c r="L42" s="209"/>
      <c r="M42" s="115">
        <f t="shared" si="1"/>
        <v>0</v>
      </c>
    </row>
    <row r="43" spans="1:14" ht="15.95" customHeight="1">
      <c r="A43" s="127">
        <v>3</v>
      </c>
      <c r="B43" s="113"/>
      <c r="C43" s="209"/>
      <c r="D43" s="114"/>
      <c r="E43" s="114"/>
      <c r="F43" s="114"/>
      <c r="G43" s="114"/>
      <c r="H43" s="99"/>
      <c r="I43" s="84"/>
      <c r="J43" s="84"/>
      <c r="K43" s="209"/>
      <c r="L43" s="209"/>
      <c r="M43" s="115">
        <f t="shared" si="1"/>
        <v>0</v>
      </c>
    </row>
    <row r="44" spans="1:14" ht="15.95" customHeight="1">
      <c r="A44" s="127">
        <v>4</v>
      </c>
      <c r="B44" s="113"/>
      <c r="C44" s="209"/>
      <c r="D44" s="114"/>
      <c r="E44" s="114"/>
      <c r="F44" s="114"/>
      <c r="G44" s="114"/>
      <c r="H44" s="99"/>
      <c r="I44" s="84"/>
      <c r="J44" s="84"/>
      <c r="K44" s="209"/>
      <c r="L44" s="209"/>
      <c r="M44" s="115">
        <f t="shared" si="1"/>
        <v>0</v>
      </c>
    </row>
    <row r="45" spans="1:14" ht="15.95" customHeight="1">
      <c r="A45" s="127">
        <v>5</v>
      </c>
      <c r="B45" s="113"/>
      <c r="C45" s="209"/>
      <c r="D45" s="114"/>
      <c r="E45" s="114"/>
      <c r="F45" s="114"/>
      <c r="G45" s="114"/>
      <c r="H45" s="99"/>
      <c r="I45" s="84"/>
      <c r="J45" s="84"/>
      <c r="K45" s="209"/>
      <c r="L45" s="209"/>
      <c r="M45" s="115">
        <f t="shared" si="1"/>
        <v>0</v>
      </c>
    </row>
    <row r="46" spans="1:14" ht="15.95" customHeight="1">
      <c r="A46" s="127">
        <v>6</v>
      </c>
      <c r="B46" s="113"/>
      <c r="C46" s="209"/>
      <c r="D46" s="114"/>
      <c r="E46" s="114"/>
      <c r="F46" s="114"/>
      <c r="G46" s="114"/>
      <c r="H46" s="99"/>
      <c r="I46" s="84"/>
      <c r="J46" s="84"/>
      <c r="K46" s="209"/>
      <c r="L46" s="209"/>
      <c r="M46" s="115">
        <f t="shared" si="1"/>
        <v>0</v>
      </c>
    </row>
    <row r="47" spans="1:14" ht="15.95" customHeight="1">
      <c r="A47" s="127">
        <v>7</v>
      </c>
      <c r="B47" s="113"/>
      <c r="C47" s="209"/>
      <c r="D47" s="114"/>
      <c r="E47" s="114"/>
      <c r="F47" s="114"/>
      <c r="G47" s="114"/>
      <c r="H47" s="99"/>
      <c r="I47" s="84"/>
      <c r="J47" s="84"/>
      <c r="K47" s="209"/>
      <c r="L47" s="209"/>
      <c r="M47" s="115">
        <f t="shared" si="1"/>
        <v>0</v>
      </c>
    </row>
    <row r="48" spans="1:14" ht="15.95" customHeight="1">
      <c r="A48" s="127">
        <v>8</v>
      </c>
      <c r="B48" s="113"/>
      <c r="C48" s="209"/>
      <c r="D48" s="114"/>
      <c r="E48" s="114"/>
      <c r="F48" s="114"/>
      <c r="G48" s="114"/>
      <c r="H48" s="99"/>
      <c r="I48" s="84"/>
      <c r="J48" s="84"/>
      <c r="K48" s="209"/>
      <c r="L48" s="209"/>
      <c r="M48" s="115">
        <f t="shared" si="1"/>
        <v>0</v>
      </c>
    </row>
    <row r="49" spans="1:13" ht="15.95" customHeight="1">
      <c r="A49" s="127">
        <v>9</v>
      </c>
      <c r="B49" s="113"/>
      <c r="C49" s="209"/>
      <c r="D49" s="114"/>
      <c r="E49" s="114"/>
      <c r="F49" s="114"/>
      <c r="G49" s="114"/>
      <c r="H49" s="99"/>
      <c r="I49" s="84"/>
      <c r="J49" s="84"/>
      <c r="K49" s="209"/>
      <c r="L49" s="209"/>
      <c r="M49" s="115">
        <f t="shared" si="1"/>
        <v>0</v>
      </c>
    </row>
    <row r="50" spans="1:13" ht="15.95" customHeight="1">
      <c r="A50" s="127">
        <v>10</v>
      </c>
      <c r="B50" s="113"/>
      <c r="C50" s="209"/>
      <c r="D50" s="114"/>
      <c r="E50" s="114"/>
      <c r="F50" s="114"/>
      <c r="G50" s="114"/>
      <c r="H50" s="99"/>
      <c r="I50" s="84"/>
      <c r="J50" s="84"/>
      <c r="K50" s="209"/>
      <c r="L50" s="209"/>
      <c r="M50" s="115">
        <f t="shared" si="1"/>
        <v>0</v>
      </c>
    </row>
    <row r="51" spans="1:13" ht="15.95" customHeight="1">
      <c r="A51" s="127">
        <v>11</v>
      </c>
      <c r="B51" s="113"/>
      <c r="C51" s="209"/>
      <c r="D51" s="114"/>
      <c r="E51" s="114"/>
      <c r="F51" s="114"/>
      <c r="G51" s="114"/>
      <c r="H51" s="99"/>
      <c r="I51" s="84"/>
      <c r="J51" s="84"/>
      <c r="K51" s="209"/>
      <c r="L51" s="209"/>
      <c r="M51" s="115">
        <f t="shared" si="1"/>
        <v>0</v>
      </c>
    </row>
    <row r="52" spans="1:13" ht="15.95" customHeight="1">
      <c r="A52" s="127">
        <v>12</v>
      </c>
      <c r="B52" s="113"/>
      <c r="C52" s="209"/>
      <c r="D52" s="114"/>
      <c r="E52" s="114"/>
      <c r="F52" s="114"/>
      <c r="G52" s="114"/>
      <c r="H52" s="99"/>
      <c r="I52" s="84"/>
      <c r="J52" s="84"/>
      <c r="K52" s="209"/>
      <c r="L52" s="209"/>
      <c r="M52" s="115">
        <f t="shared" si="1"/>
        <v>0</v>
      </c>
    </row>
    <row r="53" spans="1:13" ht="15.95" customHeight="1">
      <c r="A53" s="127">
        <v>13</v>
      </c>
      <c r="B53" s="113"/>
      <c r="C53" s="209"/>
      <c r="D53" s="114"/>
      <c r="E53" s="114"/>
      <c r="F53" s="114"/>
      <c r="G53" s="114"/>
      <c r="H53" s="99"/>
      <c r="I53" s="84"/>
      <c r="J53" s="84"/>
      <c r="K53" s="209"/>
      <c r="L53" s="209"/>
      <c r="M53" s="115">
        <f t="shared" si="1"/>
        <v>0</v>
      </c>
    </row>
    <row r="54" spans="1:13" ht="15.95" customHeight="1">
      <c r="A54" s="127">
        <v>14</v>
      </c>
      <c r="B54" s="113"/>
      <c r="C54" s="209"/>
      <c r="D54" s="114"/>
      <c r="E54" s="114"/>
      <c r="F54" s="114"/>
      <c r="G54" s="114"/>
      <c r="H54" s="99"/>
      <c r="I54" s="84"/>
      <c r="J54" s="84"/>
      <c r="K54" s="209"/>
      <c r="L54" s="209"/>
      <c r="M54" s="115">
        <f t="shared" si="1"/>
        <v>0</v>
      </c>
    </row>
    <row r="55" spans="1:13" ht="15.95" customHeight="1">
      <c r="A55" s="127">
        <v>15</v>
      </c>
      <c r="B55" s="113"/>
      <c r="C55" s="209"/>
      <c r="D55" s="114"/>
      <c r="E55" s="114"/>
      <c r="F55" s="114"/>
      <c r="G55" s="114"/>
      <c r="H55" s="99"/>
      <c r="I55" s="84"/>
      <c r="J55" s="84"/>
      <c r="K55" s="209"/>
      <c r="L55" s="209"/>
      <c r="M55" s="115">
        <f t="shared" si="1"/>
        <v>0</v>
      </c>
    </row>
    <row r="56" spans="1:13" ht="18" customHeight="1">
      <c r="A56" s="20"/>
      <c r="B56" s="103"/>
      <c r="C56" s="103"/>
      <c r="D56" s="103"/>
      <c r="E56" s="103"/>
      <c r="F56" s="103"/>
      <c r="G56" s="103"/>
      <c r="H56" s="103"/>
      <c r="I56" s="103"/>
      <c r="J56" s="103"/>
      <c r="K56" s="103"/>
      <c r="L56" s="324" t="s">
        <v>16</v>
      </c>
      <c r="M56" s="115">
        <f>SUM(M41:M55)</f>
        <v>0</v>
      </c>
    </row>
    <row r="57" spans="1:13" ht="18" customHeight="1">
      <c r="A57" s="20"/>
      <c r="B57" s="112" t="s">
        <v>616</v>
      </c>
      <c r="C57" s="20"/>
      <c r="D57" s="20"/>
      <c r="E57" s="20"/>
      <c r="F57" s="20"/>
      <c r="G57" s="20"/>
      <c r="H57" s="20"/>
      <c r="I57" s="20"/>
      <c r="J57" s="20"/>
      <c r="K57" s="20"/>
      <c r="L57" s="20"/>
      <c r="M57" s="20"/>
    </row>
    <row r="58" spans="1:13" ht="18" customHeight="1"/>
    <row r="59" spans="1:13" ht="18" customHeight="1"/>
    <row r="60" spans="1:13" ht="18" customHeight="1"/>
    <row r="61" spans="1:13" ht="18" customHeight="1"/>
    <row r="62" spans="1:13" ht="18" customHeight="1"/>
  </sheetData>
  <sheetProtection password="EADB" sheet="1" objects="1" scenarios="1" selectLockedCells="1"/>
  <mergeCells count="31">
    <mergeCell ref="F20:G20"/>
    <mergeCell ref="A39:A40"/>
    <mergeCell ref="B39:B40"/>
    <mergeCell ref="C39:C40"/>
    <mergeCell ref="D39:E39"/>
    <mergeCell ref="F39:G39"/>
    <mergeCell ref="A20:A21"/>
    <mergeCell ref="B20:B21"/>
    <mergeCell ref="C20:C21"/>
    <mergeCell ref="D20:E20"/>
    <mergeCell ref="B3:C3"/>
    <mergeCell ref="D3:E3"/>
    <mergeCell ref="B4:C4"/>
    <mergeCell ref="D4:E4"/>
    <mergeCell ref="B5:C5"/>
    <mergeCell ref="D5:E5"/>
    <mergeCell ref="B6:C6"/>
    <mergeCell ref="D6:E6"/>
    <mergeCell ref="B7:C7"/>
    <mergeCell ref="D7:E7"/>
    <mergeCell ref="B8:C9"/>
    <mergeCell ref="H20:H21"/>
    <mergeCell ref="K20:L20"/>
    <mergeCell ref="M20:M21"/>
    <mergeCell ref="J39:J40"/>
    <mergeCell ref="H39:H40"/>
    <mergeCell ref="K39:L39"/>
    <mergeCell ref="I39:I40"/>
    <mergeCell ref="M39:M40"/>
    <mergeCell ref="J20:J21"/>
    <mergeCell ref="I20:I21"/>
  </mergeCells>
  <phoneticPr fontId="4"/>
  <conditionalFormatting sqref="D22:E36 D41:E55">
    <cfRule type="expression" dxfId="15" priority="15">
      <formula>AND($D22&lt;&gt;"",$E22&lt;&gt;"",($E22-$D22)&lt;0)</formula>
    </cfRule>
  </conditionalFormatting>
  <conditionalFormatting sqref="D22:G36 D41:G55">
    <cfRule type="expression" dxfId="14" priority="5">
      <formula>AND($D$7&lt;&gt;"",D22&lt;&gt;"",(D22-$D$7)&lt;0)</formula>
    </cfRule>
  </conditionalFormatting>
  <conditionalFormatting sqref="F22:G36 F41:G55">
    <cfRule type="expression" dxfId="13" priority="2">
      <formula>AND($F22&lt;&gt;"",$G22&lt;&gt;"",($G22-$F22)&lt;0)</formula>
    </cfRule>
  </conditionalFormatting>
  <conditionalFormatting sqref="B41:L55 B22:L36">
    <cfRule type="expression" dxfId="12" priority="90">
      <formula>B22&lt;&gt;""</formula>
    </cfRule>
  </conditionalFormatting>
  <dataValidations count="2">
    <dataValidation type="date" operator="greaterThanOrEqual" allowBlank="1" showInputMessage="1" showErrorMessage="1" error="日付を入力して下さい。_x000a_&quot;2023/1/1&quot;の様にご入力下さい。" sqref="D15:G17 D22:G36 D41:G55">
      <formula1>1</formula1>
    </dataValidation>
    <dataValidation type="whole" operator="greaterThanOrEqual" allowBlank="1" showInputMessage="1" showErrorMessage="1" error="小数点以下の数値が出ない様に入力して下さい。" sqref="H15:H17 H41">
      <formula1>0</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4"/>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3" ht="21" customHeight="1">
      <c r="B1" s="30" t="s">
        <v>1087</v>
      </c>
      <c r="M1" s="225"/>
    </row>
    <row r="2" spans="1:13" ht="24" customHeight="1">
      <c r="B2" s="398"/>
      <c r="C2" s="30"/>
    </row>
    <row r="3" spans="1:13" ht="18" customHeight="1" thickBot="1">
      <c r="B3" s="418" t="s">
        <v>15</v>
      </c>
      <c r="C3" s="418"/>
      <c r="D3" s="463">
        <f>シート①!D3</f>
        <v>0</v>
      </c>
      <c r="E3" s="463"/>
      <c r="F3" s="226"/>
      <c r="M3" s="74" t="s">
        <v>183</v>
      </c>
    </row>
    <row r="4" spans="1:13" ht="18" customHeight="1" thickBot="1">
      <c r="B4" s="462" t="s">
        <v>14</v>
      </c>
      <c r="C4" s="462"/>
      <c r="D4" s="464"/>
      <c r="E4" s="464"/>
      <c r="F4" s="223"/>
      <c r="M4" s="221"/>
    </row>
    <row r="5" spans="1:13" ht="18" customHeight="1">
      <c r="B5" s="462" t="s">
        <v>172</v>
      </c>
      <c r="C5" s="462"/>
      <c r="D5" s="463">
        <f>シート①!D5</f>
        <v>0</v>
      </c>
      <c r="E5" s="463"/>
      <c r="F5" s="223"/>
    </row>
    <row r="6" spans="1:13" ht="18" customHeight="1">
      <c r="B6" s="462" t="s">
        <v>174</v>
      </c>
      <c r="C6" s="462"/>
      <c r="D6" s="464"/>
      <c r="E6" s="464"/>
      <c r="F6" s="223"/>
    </row>
    <row r="7" spans="1:13" ht="18" customHeight="1">
      <c r="B7" s="462" t="s">
        <v>1154</v>
      </c>
      <c r="C7" s="462"/>
      <c r="D7" s="467">
        <f>シート①!D7</f>
        <v>0</v>
      </c>
      <c r="E7" s="467"/>
      <c r="F7" s="223"/>
    </row>
    <row r="8" spans="1:13" ht="15" customHeight="1">
      <c r="B8" s="468" t="s">
        <v>1031</v>
      </c>
      <c r="C8" s="470"/>
      <c r="D8" s="242" t="s">
        <v>2</v>
      </c>
      <c r="E8" s="335" t="s">
        <v>1144</v>
      </c>
      <c r="F8" s="223"/>
    </row>
    <row r="9" spans="1:13" ht="18" customHeight="1">
      <c r="B9" s="471"/>
      <c r="C9" s="473"/>
      <c r="D9" s="313">
        <f>シート①!D9</f>
        <v>0</v>
      </c>
      <c r="E9" s="313">
        <f>シート①!E9</f>
        <v>0</v>
      </c>
      <c r="F9" s="223"/>
    </row>
    <row r="10" spans="1:13" ht="15" customHeight="1">
      <c r="B10" s="43"/>
      <c r="C10" s="43"/>
      <c r="D10" s="43"/>
      <c r="E10" s="43"/>
      <c r="F10" s="43"/>
    </row>
    <row r="11" spans="1:13" ht="18" customHeight="1">
      <c r="B11" s="11" t="s">
        <v>1071</v>
      </c>
    </row>
    <row r="12" spans="1:13" ht="12.75" customHeight="1">
      <c r="B12" s="128"/>
    </row>
    <row r="13" spans="1:13" ht="18" customHeight="1">
      <c r="B13" s="11" t="s">
        <v>1048</v>
      </c>
      <c r="F13" s="20"/>
      <c r="G13" s="20"/>
      <c r="H13" s="20"/>
      <c r="I13" s="20"/>
      <c r="J13" s="20"/>
      <c r="K13" s="107"/>
      <c r="L13" s="20"/>
      <c r="M13" s="20"/>
    </row>
    <row r="14" spans="1:13" ht="31.5" customHeight="1">
      <c r="A14" s="329"/>
      <c r="B14" s="519" t="s">
        <v>555</v>
      </c>
      <c r="C14" s="520"/>
      <c r="D14" s="520"/>
      <c r="E14" s="521"/>
      <c r="F14" s="530" t="s">
        <v>556</v>
      </c>
      <c r="G14" s="531"/>
      <c r="H14" s="219" t="s">
        <v>557</v>
      </c>
      <c r="I14" s="522" t="s">
        <v>1051</v>
      </c>
      <c r="J14" s="522" t="s">
        <v>1032</v>
      </c>
      <c r="K14" s="524" t="s">
        <v>558</v>
      </c>
      <c r="L14" s="525"/>
      <c r="M14" s="526" t="s">
        <v>1058</v>
      </c>
    </row>
    <row r="15" spans="1:13" ht="18" customHeight="1">
      <c r="A15" s="330"/>
      <c r="B15" s="219" t="s">
        <v>559</v>
      </c>
      <c r="C15" s="219" t="s">
        <v>560</v>
      </c>
      <c r="D15" s="219" t="s">
        <v>161</v>
      </c>
      <c r="E15" s="219" t="s">
        <v>162</v>
      </c>
      <c r="F15" s="219" t="s">
        <v>2</v>
      </c>
      <c r="G15" s="219" t="s">
        <v>1</v>
      </c>
      <c r="H15" s="109" t="s">
        <v>1060</v>
      </c>
      <c r="I15" s="522"/>
      <c r="J15" s="523"/>
      <c r="K15" s="101"/>
      <c r="L15" s="101" t="s">
        <v>3</v>
      </c>
      <c r="M15" s="527"/>
    </row>
    <row r="16" spans="1:13" ht="15.95" customHeight="1">
      <c r="A16" s="127">
        <v>1</v>
      </c>
      <c r="B16" s="209"/>
      <c r="C16" s="209"/>
      <c r="D16" s="209"/>
      <c r="E16" s="209"/>
      <c r="F16" s="210"/>
      <c r="G16" s="210"/>
      <c r="H16" s="99"/>
      <c r="I16" s="84"/>
      <c r="J16" s="84"/>
      <c r="K16" s="209"/>
      <c r="L16" s="209"/>
      <c r="M16" s="110">
        <f>ROUNDDOWN(H16*I16*J16,0)</f>
        <v>0</v>
      </c>
    </row>
    <row r="17" spans="1:13" ht="15.95" customHeight="1">
      <c r="A17" s="127">
        <v>2</v>
      </c>
      <c r="B17" s="209"/>
      <c r="C17" s="209"/>
      <c r="D17" s="209"/>
      <c r="E17" s="209"/>
      <c r="F17" s="210"/>
      <c r="G17" s="210"/>
      <c r="H17" s="99"/>
      <c r="I17" s="84"/>
      <c r="J17" s="84"/>
      <c r="K17" s="209"/>
      <c r="L17" s="209"/>
      <c r="M17" s="110">
        <f t="shared" ref="M17:M27" si="0">ROUNDDOWN(H17*I17*J17,0)</f>
        <v>0</v>
      </c>
    </row>
    <row r="18" spans="1:13" ht="15.95" customHeight="1">
      <c r="A18" s="127">
        <v>3</v>
      </c>
      <c r="B18" s="209"/>
      <c r="C18" s="209"/>
      <c r="D18" s="209"/>
      <c r="E18" s="209"/>
      <c r="F18" s="210"/>
      <c r="G18" s="210"/>
      <c r="H18" s="99"/>
      <c r="I18" s="84"/>
      <c r="J18" s="84"/>
      <c r="K18" s="209"/>
      <c r="L18" s="209"/>
      <c r="M18" s="111">
        <f t="shared" si="0"/>
        <v>0</v>
      </c>
    </row>
    <row r="19" spans="1:13" ht="15.95" customHeight="1">
      <c r="A19" s="127">
        <v>4</v>
      </c>
      <c r="B19" s="209"/>
      <c r="C19" s="209"/>
      <c r="D19" s="209"/>
      <c r="E19" s="209"/>
      <c r="F19" s="210"/>
      <c r="G19" s="210"/>
      <c r="H19" s="99"/>
      <c r="I19" s="84"/>
      <c r="J19" s="84"/>
      <c r="K19" s="209"/>
      <c r="L19" s="209"/>
      <c r="M19" s="111">
        <f t="shared" si="0"/>
        <v>0</v>
      </c>
    </row>
    <row r="20" spans="1:13" ht="15.95" customHeight="1">
      <c r="A20" s="127">
        <v>5</v>
      </c>
      <c r="B20" s="209"/>
      <c r="C20" s="209"/>
      <c r="D20" s="209"/>
      <c r="E20" s="209"/>
      <c r="F20" s="210"/>
      <c r="G20" s="210"/>
      <c r="H20" s="99"/>
      <c r="I20" s="84"/>
      <c r="J20" s="84"/>
      <c r="K20" s="209"/>
      <c r="L20" s="209"/>
      <c r="M20" s="111">
        <f t="shared" si="0"/>
        <v>0</v>
      </c>
    </row>
    <row r="21" spans="1:13" ht="15.95" customHeight="1">
      <c r="A21" s="127">
        <v>6</v>
      </c>
      <c r="B21" s="209"/>
      <c r="C21" s="209"/>
      <c r="D21" s="209"/>
      <c r="E21" s="209"/>
      <c r="F21" s="210"/>
      <c r="G21" s="210"/>
      <c r="H21" s="99"/>
      <c r="I21" s="84"/>
      <c r="J21" s="84"/>
      <c r="K21" s="209"/>
      <c r="L21" s="209"/>
      <c r="M21" s="111">
        <f t="shared" si="0"/>
        <v>0</v>
      </c>
    </row>
    <row r="22" spans="1:13" ht="15.95" customHeight="1">
      <c r="A22" s="127">
        <v>7</v>
      </c>
      <c r="B22" s="209"/>
      <c r="C22" s="209"/>
      <c r="D22" s="209"/>
      <c r="E22" s="209"/>
      <c r="F22" s="210"/>
      <c r="G22" s="210"/>
      <c r="H22" s="99"/>
      <c r="I22" s="84"/>
      <c r="J22" s="84"/>
      <c r="K22" s="209"/>
      <c r="L22" s="209"/>
      <c r="M22" s="111">
        <f t="shared" si="0"/>
        <v>0</v>
      </c>
    </row>
    <row r="23" spans="1:13" ht="15.95" customHeight="1">
      <c r="A23" s="127">
        <v>8</v>
      </c>
      <c r="B23" s="209"/>
      <c r="C23" s="209"/>
      <c r="D23" s="209"/>
      <c r="E23" s="209"/>
      <c r="F23" s="210"/>
      <c r="G23" s="210"/>
      <c r="H23" s="99"/>
      <c r="I23" s="84"/>
      <c r="J23" s="84"/>
      <c r="K23" s="209"/>
      <c r="L23" s="209"/>
      <c r="M23" s="111">
        <f t="shared" si="0"/>
        <v>0</v>
      </c>
    </row>
    <row r="24" spans="1:13" ht="15.95" customHeight="1">
      <c r="A24" s="127">
        <v>9</v>
      </c>
      <c r="B24" s="209"/>
      <c r="C24" s="209"/>
      <c r="D24" s="209"/>
      <c r="E24" s="209"/>
      <c r="F24" s="210"/>
      <c r="G24" s="210"/>
      <c r="H24" s="99"/>
      <c r="I24" s="84"/>
      <c r="J24" s="84"/>
      <c r="K24" s="209"/>
      <c r="L24" s="209"/>
      <c r="M24" s="111">
        <f t="shared" si="0"/>
        <v>0</v>
      </c>
    </row>
    <row r="25" spans="1:13" ht="15.95" customHeight="1">
      <c r="A25" s="127">
        <v>10</v>
      </c>
      <c r="B25" s="209"/>
      <c r="C25" s="209"/>
      <c r="D25" s="209"/>
      <c r="E25" s="209"/>
      <c r="F25" s="210"/>
      <c r="G25" s="210"/>
      <c r="H25" s="99"/>
      <c r="I25" s="84"/>
      <c r="J25" s="84"/>
      <c r="K25" s="209"/>
      <c r="L25" s="209"/>
      <c r="M25" s="111">
        <f t="shared" si="0"/>
        <v>0</v>
      </c>
    </row>
    <row r="26" spans="1:13" ht="15.95" customHeight="1">
      <c r="A26" s="127">
        <v>11</v>
      </c>
      <c r="B26" s="209"/>
      <c r="C26" s="209"/>
      <c r="D26" s="209"/>
      <c r="E26" s="209"/>
      <c r="F26" s="210"/>
      <c r="G26" s="210"/>
      <c r="H26" s="99"/>
      <c r="I26" s="84"/>
      <c r="J26" s="84"/>
      <c r="K26" s="209"/>
      <c r="L26" s="209"/>
      <c r="M26" s="111">
        <f t="shared" si="0"/>
        <v>0</v>
      </c>
    </row>
    <row r="27" spans="1:13" ht="15.95" customHeight="1">
      <c r="A27" s="127">
        <v>12</v>
      </c>
      <c r="B27" s="209"/>
      <c r="C27" s="209"/>
      <c r="D27" s="209"/>
      <c r="E27" s="209"/>
      <c r="F27" s="210"/>
      <c r="G27" s="210"/>
      <c r="H27" s="99"/>
      <c r="I27" s="84"/>
      <c r="J27" s="84"/>
      <c r="K27" s="209"/>
      <c r="L27" s="209"/>
      <c r="M27" s="111">
        <f t="shared" si="0"/>
        <v>0</v>
      </c>
    </row>
    <row r="28" spans="1:13" ht="15.95" customHeight="1">
      <c r="A28" s="20"/>
      <c r="B28" s="105"/>
      <c r="C28" s="105"/>
      <c r="D28" s="105"/>
      <c r="E28" s="105"/>
      <c r="F28" s="105"/>
      <c r="G28" s="105"/>
      <c r="H28" s="105"/>
      <c r="I28" s="105"/>
      <c r="J28" s="105"/>
      <c r="K28" s="103"/>
      <c r="L28" s="324" t="s">
        <v>16</v>
      </c>
      <c r="M28" s="111">
        <f>SUM(M16:M27)</f>
        <v>0</v>
      </c>
    </row>
    <row r="29" spans="1:13" ht="18" customHeight="1">
      <c r="A29" s="20"/>
      <c r="B29" s="253" t="s">
        <v>1072</v>
      </c>
      <c r="C29" s="20"/>
      <c r="D29" s="20"/>
      <c r="E29" s="20"/>
      <c r="F29" s="20"/>
      <c r="G29" s="20"/>
      <c r="H29" s="20"/>
      <c r="I29" s="20"/>
      <c r="J29" s="20"/>
      <c r="K29" s="20"/>
      <c r="L29" s="20"/>
      <c r="M29" s="20"/>
    </row>
    <row r="30" spans="1:13" ht="31.5" customHeight="1">
      <c r="A30" s="418"/>
      <c r="B30" s="519" t="s">
        <v>555</v>
      </c>
      <c r="C30" s="520"/>
      <c r="D30" s="520"/>
      <c r="E30" s="521"/>
      <c r="F30" s="530" t="s">
        <v>556</v>
      </c>
      <c r="G30" s="531"/>
      <c r="H30" s="219" t="s">
        <v>562</v>
      </c>
      <c r="I30" s="522" t="s">
        <v>1051</v>
      </c>
      <c r="J30" s="522" t="s">
        <v>1032</v>
      </c>
      <c r="K30" s="524" t="s">
        <v>563</v>
      </c>
      <c r="L30" s="525"/>
      <c r="M30" s="526" t="s">
        <v>1058</v>
      </c>
    </row>
    <row r="31" spans="1:13" ht="18" customHeight="1">
      <c r="A31" s="418"/>
      <c r="B31" s="219" t="s">
        <v>559</v>
      </c>
      <c r="C31" s="219" t="s">
        <v>560</v>
      </c>
      <c r="D31" s="219" t="s">
        <v>161</v>
      </c>
      <c r="E31" s="219" t="s">
        <v>162</v>
      </c>
      <c r="F31" s="219" t="s">
        <v>2</v>
      </c>
      <c r="G31" s="219" t="s">
        <v>1</v>
      </c>
      <c r="H31" s="109" t="s">
        <v>1060</v>
      </c>
      <c r="I31" s="522"/>
      <c r="J31" s="523"/>
      <c r="K31" s="101"/>
      <c r="L31" s="101" t="s">
        <v>3</v>
      </c>
      <c r="M31" s="527"/>
    </row>
    <row r="32" spans="1:13" ht="15.95" customHeight="1">
      <c r="A32" s="127">
        <v>1</v>
      </c>
      <c r="B32" s="209"/>
      <c r="C32" s="209"/>
      <c r="D32" s="209"/>
      <c r="E32" s="209"/>
      <c r="F32" s="210"/>
      <c r="G32" s="210"/>
      <c r="H32" s="99"/>
      <c r="I32" s="84"/>
      <c r="J32" s="84"/>
      <c r="K32" s="209"/>
      <c r="L32" s="209"/>
      <c r="M32" s="110">
        <f t="shared" ref="M32:M43" si="1">ROUNDDOWN(H32*I32*J32,0)</f>
        <v>0</v>
      </c>
    </row>
    <row r="33" spans="1:13" ht="15.95" customHeight="1">
      <c r="A33" s="127">
        <v>2</v>
      </c>
      <c r="B33" s="209"/>
      <c r="C33" s="209"/>
      <c r="D33" s="209"/>
      <c r="E33" s="209"/>
      <c r="F33" s="210"/>
      <c r="G33" s="210"/>
      <c r="H33" s="99"/>
      <c r="I33" s="84"/>
      <c r="J33" s="84"/>
      <c r="K33" s="209"/>
      <c r="L33" s="209"/>
      <c r="M33" s="111">
        <f t="shared" si="1"/>
        <v>0</v>
      </c>
    </row>
    <row r="34" spans="1:13" ht="15.95" customHeight="1">
      <c r="A34" s="127">
        <v>3</v>
      </c>
      <c r="B34" s="209"/>
      <c r="C34" s="209"/>
      <c r="D34" s="209"/>
      <c r="E34" s="209"/>
      <c r="F34" s="210"/>
      <c r="G34" s="210"/>
      <c r="H34" s="99"/>
      <c r="I34" s="84"/>
      <c r="J34" s="84"/>
      <c r="K34" s="209"/>
      <c r="L34" s="209"/>
      <c r="M34" s="111">
        <f t="shared" si="1"/>
        <v>0</v>
      </c>
    </row>
    <row r="35" spans="1:13" ht="15.95" customHeight="1">
      <c r="A35" s="127">
        <v>4</v>
      </c>
      <c r="B35" s="209"/>
      <c r="C35" s="209"/>
      <c r="D35" s="209"/>
      <c r="E35" s="209"/>
      <c r="F35" s="210"/>
      <c r="G35" s="210"/>
      <c r="H35" s="99"/>
      <c r="I35" s="84"/>
      <c r="J35" s="84"/>
      <c r="K35" s="209"/>
      <c r="L35" s="209"/>
      <c r="M35" s="111">
        <f t="shared" si="1"/>
        <v>0</v>
      </c>
    </row>
    <row r="36" spans="1:13" ht="15.95" customHeight="1">
      <c r="A36" s="127">
        <v>5</v>
      </c>
      <c r="B36" s="209"/>
      <c r="C36" s="209"/>
      <c r="D36" s="209"/>
      <c r="E36" s="209"/>
      <c r="F36" s="210"/>
      <c r="G36" s="210"/>
      <c r="H36" s="99"/>
      <c r="I36" s="84"/>
      <c r="J36" s="84"/>
      <c r="K36" s="209"/>
      <c r="L36" s="209"/>
      <c r="M36" s="111">
        <f t="shared" si="1"/>
        <v>0</v>
      </c>
    </row>
    <row r="37" spans="1:13" ht="15.95" customHeight="1">
      <c r="A37" s="127">
        <v>6</v>
      </c>
      <c r="B37" s="209"/>
      <c r="C37" s="209"/>
      <c r="D37" s="209"/>
      <c r="E37" s="209"/>
      <c r="F37" s="210"/>
      <c r="G37" s="210"/>
      <c r="H37" s="99"/>
      <c r="I37" s="84"/>
      <c r="J37" s="84"/>
      <c r="K37" s="209"/>
      <c r="L37" s="209"/>
      <c r="M37" s="111">
        <f t="shared" si="1"/>
        <v>0</v>
      </c>
    </row>
    <row r="38" spans="1:13" ht="15.95" customHeight="1">
      <c r="A38" s="127">
        <v>7</v>
      </c>
      <c r="B38" s="209"/>
      <c r="C38" s="209"/>
      <c r="D38" s="209"/>
      <c r="E38" s="209"/>
      <c r="F38" s="210"/>
      <c r="G38" s="210"/>
      <c r="H38" s="99"/>
      <c r="I38" s="84"/>
      <c r="J38" s="84"/>
      <c r="K38" s="209"/>
      <c r="L38" s="209"/>
      <c r="M38" s="111">
        <f t="shared" si="1"/>
        <v>0</v>
      </c>
    </row>
    <row r="39" spans="1:13" ht="15.95" customHeight="1">
      <c r="A39" s="127">
        <v>8</v>
      </c>
      <c r="B39" s="209"/>
      <c r="C39" s="209"/>
      <c r="D39" s="209"/>
      <c r="E39" s="209"/>
      <c r="F39" s="210"/>
      <c r="G39" s="210"/>
      <c r="H39" s="99"/>
      <c r="I39" s="84"/>
      <c r="J39" s="84"/>
      <c r="K39" s="209"/>
      <c r="L39" s="209"/>
      <c r="M39" s="111">
        <f t="shared" si="1"/>
        <v>0</v>
      </c>
    </row>
    <row r="40" spans="1:13" ht="15.95" customHeight="1">
      <c r="A40" s="127">
        <v>9</v>
      </c>
      <c r="B40" s="209"/>
      <c r="C40" s="209"/>
      <c r="D40" s="209"/>
      <c r="E40" s="209"/>
      <c r="F40" s="210"/>
      <c r="G40" s="210"/>
      <c r="H40" s="99"/>
      <c r="I40" s="84"/>
      <c r="J40" s="84"/>
      <c r="K40" s="209"/>
      <c r="L40" s="209"/>
      <c r="M40" s="111">
        <f t="shared" si="1"/>
        <v>0</v>
      </c>
    </row>
    <row r="41" spans="1:13" ht="15.95" customHeight="1">
      <c r="A41" s="127">
        <v>10</v>
      </c>
      <c r="B41" s="209"/>
      <c r="C41" s="209"/>
      <c r="D41" s="209"/>
      <c r="E41" s="209"/>
      <c r="F41" s="210"/>
      <c r="G41" s="210"/>
      <c r="H41" s="99"/>
      <c r="I41" s="84"/>
      <c r="J41" s="84"/>
      <c r="K41" s="209"/>
      <c r="L41" s="209"/>
      <c r="M41" s="111">
        <f t="shared" si="1"/>
        <v>0</v>
      </c>
    </row>
    <row r="42" spans="1:13" ht="15.95" customHeight="1">
      <c r="A42" s="127">
        <v>11</v>
      </c>
      <c r="B42" s="209"/>
      <c r="C42" s="209"/>
      <c r="D42" s="209"/>
      <c r="E42" s="209"/>
      <c r="F42" s="210"/>
      <c r="G42" s="210"/>
      <c r="H42" s="99"/>
      <c r="I42" s="84"/>
      <c r="J42" s="84"/>
      <c r="K42" s="209"/>
      <c r="L42" s="209"/>
      <c r="M42" s="111">
        <f t="shared" si="1"/>
        <v>0</v>
      </c>
    </row>
    <row r="43" spans="1:13" ht="15.95" customHeight="1">
      <c r="A43" s="127">
        <v>12</v>
      </c>
      <c r="B43" s="209"/>
      <c r="C43" s="209"/>
      <c r="D43" s="209"/>
      <c r="E43" s="209"/>
      <c r="F43" s="210"/>
      <c r="G43" s="210"/>
      <c r="H43" s="99"/>
      <c r="I43" s="84"/>
      <c r="J43" s="84"/>
      <c r="K43" s="209"/>
      <c r="L43" s="209"/>
      <c r="M43" s="111">
        <f t="shared" si="1"/>
        <v>0</v>
      </c>
    </row>
    <row r="44" spans="1:13" ht="15.95" customHeight="1">
      <c r="B44" s="227"/>
      <c r="C44" s="227"/>
      <c r="D44" s="227"/>
      <c r="E44" s="227"/>
      <c r="F44" s="227"/>
      <c r="G44" s="227"/>
      <c r="H44" s="105"/>
      <c r="I44" s="105"/>
      <c r="J44" s="105"/>
      <c r="K44" s="103"/>
      <c r="L44" s="324" t="s">
        <v>16</v>
      </c>
      <c r="M44" s="111">
        <f>SUM(M32:M43)</f>
        <v>0</v>
      </c>
    </row>
    <row r="45" spans="1:13" ht="20.100000000000001" customHeight="1">
      <c r="B45" s="228"/>
      <c r="C45" s="229"/>
      <c r="D45" s="230"/>
      <c r="E45" s="231" t="s">
        <v>1035</v>
      </c>
      <c r="F45" s="231" t="s">
        <v>1036</v>
      </c>
      <c r="G45" s="231" t="s">
        <v>1037</v>
      </c>
      <c r="H45" s="105"/>
      <c r="I45" s="105"/>
      <c r="J45" s="105"/>
      <c r="K45" s="217"/>
      <c r="L45" s="103"/>
      <c r="M45" s="232"/>
    </row>
    <row r="46" spans="1:13" ht="20.100000000000001" customHeight="1">
      <c r="B46" s="262" t="s">
        <v>1048</v>
      </c>
      <c r="C46" s="263"/>
      <c r="D46" s="264"/>
      <c r="E46" s="265">
        <f>M28</f>
        <v>0</v>
      </c>
      <c r="F46" s="265">
        <f>シート⑨!M21</f>
        <v>0</v>
      </c>
      <c r="G46" s="350">
        <f>SUM(E46:F46)</f>
        <v>0</v>
      </c>
      <c r="H46" s="105"/>
      <c r="I46" s="105"/>
      <c r="J46" s="105"/>
      <c r="K46" s="217"/>
      <c r="L46" s="103"/>
      <c r="M46" s="232"/>
    </row>
    <row r="47" spans="1:13" ht="20.100000000000001" customHeight="1">
      <c r="B47" s="266" t="s">
        <v>1073</v>
      </c>
      <c r="C47" s="267"/>
      <c r="D47" s="268"/>
      <c r="E47" s="269">
        <f>M44</f>
        <v>0</v>
      </c>
      <c r="F47" s="269">
        <f>シート⑨!M30</f>
        <v>0</v>
      </c>
      <c r="G47" s="269">
        <f t="shared" ref="G47:G51" si="2">SUM(E47:F47)</f>
        <v>0</v>
      </c>
      <c r="H47" s="105"/>
      <c r="I47" s="105"/>
      <c r="J47" s="105"/>
      <c r="K47" s="217"/>
      <c r="L47" s="103"/>
      <c r="M47" s="232"/>
    </row>
    <row r="48" spans="1:13" ht="20.100000000000001" customHeight="1">
      <c r="A48" s="20"/>
      <c r="B48" s="270" t="s">
        <v>1074</v>
      </c>
      <c r="C48" s="271"/>
      <c r="D48" s="272"/>
      <c r="E48" s="273"/>
      <c r="F48" s="274">
        <f>シート⑨!M39+'シート⑨-2'!Z29</f>
        <v>0</v>
      </c>
      <c r="G48" s="273">
        <f t="shared" si="2"/>
        <v>0</v>
      </c>
      <c r="H48" s="20"/>
      <c r="I48" s="20"/>
      <c r="J48" s="20"/>
    </row>
    <row r="49" spans="1:10" ht="20.100000000000001" customHeight="1">
      <c r="A49" s="20"/>
      <c r="B49" s="270" t="s">
        <v>1049</v>
      </c>
      <c r="C49" s="271"/>
      <c r="D49" s="272"/>
      <c r="E49" s="273"/>
      <c r="F49" s="274">
        <f>シート⑨!M48</f>
        <v>0</v>
      </c>
      <c r="G49" s="273">
        <f t="shared" si="2"/>
        <v>0</v>
      </c>
      <c r="H49" s="20"/>
      <c r="I49" s="20"/>
      <c r="J49" s="20"/>
    </row>
    <row r="50" spans="1:10" ht="20.100000000000001" customHeight="1">
      <c r="A50" s="20"/>
      <c r="B50" s="270" t="s">
        <v>1075</v>
      </c>
      <c r="C50" s="271"/>
      <c r="D50" s="272"/>
      <c r="E50" s="273"/>
      <c r="F50" s="274">
        <f>シート⑨!M57</f>
        <v>0</v>
      </c>
      <c r="G50" s="273">
        <f t="shared" si="2"/>
        <v>0</v>
      </c>
      <c r="H50" s="20"/>
      <c r="I50" s="20"/>
      <c r="J50" s="20"/>
    </row>
    <row r="51" spans="1:10" ht="20.100000000000001" customHeight="1">
      <c r="A51" s="20"/>
      <c r="B51" s="275" t="s">
        <v>1076</v>
      </c>
      <c r="C51" s="276"/>
      <c r="D51" s="277"/>
      <c r="E51" s="278"/>
      <c r="F51" s="279">
        <f>シート⑨!M68+'シート⑨-2'!Z49</f>
        <v>0</v>
      </c>
      <c r="G51" s="278">
        <f t="shared" si="2"/>
        <v>0</v>
      </c>
      <c r="H51" s="20"/>
      <c r="I51" s="20"/>
      <c r="J51" s="20"/>
    </row>
    <row r="52" spans="1:10" ht="20.100000000000001" customHeight="1">
      <c r="A52" s="20"/>
      <c r="B52" s="262" t="s">
        <v>1170</v>
      </c>
      <c r="C52" s="280"/>
      <c r="D52" s="281"/>
      <c r="E52" s="265">
        <f>SUM(E47:E51)</f>
        <v>0</v>
      </c>
      <c r="F52" s="265">
        <f>SUM(F47:F51)</f>
        <v>0</v>
      </c>
      <c r="G52" s="350">
        <f>SUM(G47:G51)</f>
        <v>0</v>
      </c>
      <c r="H52" s="20"/>
      <c r="I52" s="20"/>
      <c r="J52" s="20"/>
    </row>
    <row r="53" spans="1:10" ht="20.100000000000001" customHeight="1">
      <c r="B53" s="536" t="s">
        <v>1038</v>
      </c>
      <c r="C53" s="537"/>
      <c r="D53" s="538"/>
      <c r="E53" s="233">
        <f>SUM(E46,E52)</f>
        <v>0</v>
      </c>
      <c r="F53" s="233">
        <f t="shared" ref="F53" si="3">SUM(F46,F52)</f>
        <v>0</v>
      </c>
      <c r="G53" s="233">
        <f>SUM(G46,G52)</f>
        <v>0</v>
      </c>
    </row>
    <row r="54" spans="1:10" ht="20.100000000000001" customHeight="1"/>
  </sheetData>
  <sheetProtection password="EADB" sheet="1" objects="1" scenarios="1" selectLockedCells="1"/>
  <mergeCells count="25">
    <mergeCell ref="M14:M15"/>
    <mergeCell ref="A30:A31"/>
    <mergeCell ref="B30:E30"/>
    <mergeCell ref="F30:G30"/>
    <mergeCell ref="J30:J31"/>
    <mergeCell ref="K30:L30"/>
    <mergeCell ref="M30:M31"/>
    <mergeCell ref="B14:E14"/>
    <mergeCell ref="F14:G14"/>
    <mergeCell ref="J14:J15"/>
    <mergeCell ref="K14:L14"/>
    <mergeCell ref="I14:I15"/>
    <mergeCell ref="I30:I31"/>
    <mergeCell ref="B3:C3"/>
    <mergeCell ref="D3:E3"/>
    <mergeCell ref="B4:C4"/>
    <mergeCell ref="D4:E4"/>
    <mergeCell ref="B5:C5"/>
    <mergeCell ref="D5:E5"/>
    <mergeCell ref="B53:D53"/>
    <mergeCell ref="B6:C6"/>
    <mergeCell ref="D6:E6"/>
    <mergeCell ref="B7:C7"/>
    <mergeCell ref="D7:E7"/>
    <mergeCell ref="B8:C9"/>
  </mergeCells>
  <phoneticPr fontId="4"/>
  <conditionalFormatting sqref="B16:L27 B32:L43">
    <cfRule type="expression" dxfId="11" priority="17">
      <formula>B16&lt;&gt;""</formula>
    </cfRule>
  </conditionalFormatting>
  <conditionalFormatting sqref="F16:G27 F32:G43">
    <cfRule type="expression" dxfId="10" priority="2">
      <formula>AND($F16&lt;&gt;"",$G16&lt;&gt;"",($G16-$F16)&lt;0)</formula>
    </cfRule>
    <cfRule type="expression" dxfId="9" priority="3">
      <formula>AND($D$7&lt;&gt;"",F16&lt;&gt;"",(F16-$D$7)&lt;0)</formula>
    </cfRule>
  </conditionalFormatting>
  <dataValidations count="2">
    <dataValidation type="list" allowBlank="1" showInputMessage="1" showErrorMessage="1" sqref="K16:K27 K32:K43">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27 F32:G43">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70"/>
  <sheetViews>
    <sheetView showGridLines="0" view="pageBreakPreview" zoomScale="80" zoomScaleNormal="100" zoomScaleSheetLayoutView="80" workbookViewId="0">
      <selection activeCell="B16" sqref="B16"/>
    </sheetView>
  </sheetViews>
  <sheetFormatPr defaultColWidth="9" defaultRowHeight="15" customHeight="1"/>
  <cols>
    <col min="1" max="1" width="3.75" style="29" bestFit="1" customWidth="1"/>
    <col min="2" max="3" width="30.625" style="29" customWidth="1"/>
    <col min="4" max="7" width="15.62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4" ht="21" customHeight="1">
      <c r="B1" s="30" t="s">
        <v>1088</v>
      </c>
      <c r="M1" s="225"/>
    </row>
    <row r="2" spans="1:14" ht="24" customHeight="1">
      <c r="B2" s="398"/>
    </row>
    <row r="3" spans="1:14" ht="18" customHeight="1" thickBot="1">
      <c r="B3" s="418" t="s">
        <v>15</v>
      </c>
      <c r="C3" s="421"/>
      <c r="D3" s="463">
        <f>シート①!D3</f>
        <v>0</v>
      </c>
      <c r="E3" s="463"/>
      <c r="M3" s="74" t="s">
        <v>183</v>
      </c>
    </row>
    <row r="4" spans="1:14" ht="18" customHeight="1" thickBot="1">
      <c r="B4" s="418" t="s">
        <v>14</v>
      </c>
      <c r="C4" s="421"/>
      <c r="D4" s="464"/>
      <c r="E4" s="464"/>
      <c r="M4" s="221"/>
    </row>
    <row r="5" spans="1:14" ht="18" customHeight="1">
      <c r="B5" s="418" t="s">
        <v>172</v>
      </c>
      <c r="C5" s="421"/>
      <c r="D5" s="463">
        <f>シート①!D5</f>
        <v>0</v>
      </c>
      <c r="E5" s="463"/>
    </row>
    <row r="6" spans="1:14" ht="18" customHeight="1">
      <c r="B6" s="418" t="s">
        <v>174</v>
      </c>
      <c r="C6" s="421"/>
      <c r="D6" s="464"/>
      <c r="E6" s="464"/>
    </row>
    <row r="7" spans="1:14" ht="18" customHeight="1">
      <c r="B7" s="421" t="s">
        <v>1154</v>
      </c>
      <c r="C7" s="465"/>
      <c r="D7" s="467">
        <f>シート①!D7</f>
        <v>0</v>
      </c>
      <c r="E7" s="467"/>
    </row>
    <row r="8" spans="1:14" ht="15" customHeight="1">
      <c r="B8" s="434" t="s">
        <v>1031</v>
      </c>
      <c r="C8" s="435"/>
      <c r="D8" s="242" t="s">
        <v>2</v>
      </c>
      <c r="E8" s="335" t="s">
        <v>1144</v>
      </c>
    </row>
    <row r="9" spans="1:14" ht="18" customHeight="1">
      <c r="B9" s="436"/>
      <c r="C9" s="535"/>
      <c r="D9" s="313">
        <f>シート①!D9</f>
        <v>0</v>
      </c>
      <c r="E9" s="313">
        <f>シート①!E9</f>
        <v>0</v>
      </c>
    </row>
    <row r="10" spans="1:14" ht="9.75" customHeight="1">
      <c r="D10" s="247"/>
      <c r="E10" s="247"/>
    </row>
    <row r="11" spans="1:14" ht="18" customHeight="1">
      <c r="B11" s="11" t="s">
        <v>564</v>
      </c>
    </row>
    <row r="12" spans="1:14" ht="8.25" customHeight="1"/>
    <row r="13" spans="1:14" ht="17.100000000000001" customHeight="1">
      <c r="A13" s="20"/>
      <c r="B13" s="11" t="s">
        <v>1066</v>
      </c>
      <c r="C13" s="116"/>
      <c r="D13" s="116"/>
      <c r="E13" s="20"/>
      <c r="F13" s="20"/>
      <c r="G13" s="20"/>
      <c r="H13" s="20"/>
      <c r="I13" s="20"/>
      <c r="J13" s="20"/>
      <c r="K13" s="20"/>
      <c r="L13" s="20"/>
      <c r="M13" s="20"/>
      <c r="N13" s="20"/>
    </row>
    <row r="14" spans="1:14" ht="17.100000000000001" customHeight="1">
      <c r="A14" s="533"/>
      <c r="B14" s="530" t="s">
        <v>565</v>
      </c>
      <c r="C14" s="526" t="s">
        <v>566</v>
      </c>
      <c r="D14" s="519" t="s">
        <v>567</v>
      </c>
      <c r="E14" s="520"/>
      <c r="F14" s="518" t="s">
        <v>568</v>
      </c>
      <c r="G14" s="518"/>
      <c r="H14" s="526" t="s">
        <v>1059</v>
      </c>
      <c r="I14" s="522" t="s">
        <v>1052</v>
      </c>
      <c r="J14" s="522" t="s">
        <v>1033</v>
      </c>
      <c r="K14" s="524" t="s">
        <v>570</v>
      </c>
      <c r="L14" s="525"/>
      <c r="M14" s="526" t="s">
        <v>1058</v>
      </c>
    </row>
    <row r="15" spans="1:14" ht="17.100000000000001" customHeight="1">
      <c r="A15" s="534"/>
      <c r="B15" s="532"/>
      <c r="C15" s="527"/>
      <c r="D15" s="219" t="s">
        <v>2</v>
      </c>
      <c r="E15" s="219" t="s">
        <v>1</v>
      </c>
      <c r="F15" s="219" t="s">
        <v>2</v>
      </c>
      <c r="G15" s="219" t="s">
        <v>1</v>
      </c>
      <c r="H15" s="527"/>
      <c r="I15" s="522"/>
      <c r="J15" s="523"/>
      <c r="K15" s="101"/>
      <c r="L15" s="101" t="s">
        <v>3</v>
      </c>
      <c r="M15" s="527"/>
    </row>
    <row r="16" spans="1:14" ht="17.100000000000001" customHeight="1">
      <c r="A16" s="127">
        <v>1</v>
      </c>
      <c r="B16" s="113"/>
      <c r="C16" s="209"/>
      <c r="D16" s="114"/>
      <c r="E16" s="114"/>
      <c r="F16" s="114"/>
      <c r="G16" s="114"/>
      <c r="H16" s="99"/>
      <c r="I16" s="84"/>
      <c r="J16" s="84"/>
      <c r="K16" s="209"/>
      <c r="L16" s="209"/>
      <c r="M16" s="115">
        <f>ROUNDDOWN(H16*I16*J16,0)</f>
        <v>0</v>
      </c>
    </row>
    <row r="17" spans="1:14" ht="17.100000000000001" customHeight="1">
      <c r="A17" s="127">
        <v>2</v>
      </c>
      <c r="B17" s="113"/>
      <c r="C17" s="209"/>
      <c r="D17" s="114"/>
      <c r="E17" s="114"/>
      <c r="F17" s="114"/>
      <c r="G17" s="114"/>
      <c r="H17" s="99"/>
      <c r="I17" s="84"/>
      <c r="J17" s="84"/>
      <c r="K17" s="209"/>
      <c r="L17" s="209"/>
      <c r="M17" s="115">
        <f t="shared" ref="M17:M20" si="0">ROUNDDOWN(H17*I17*J17,0)</f>
        <v>0</v>
      </c>
    </row>
    <row r="18" spans="1:14" ht="17.100000000000001" customHeight="1">
      <c r="A18" s="127">
        <v>3</v>
      </c>
      <c r="B18" s="113"/>
      <c r="C18" s="209"/>
      <c r="D18" s="114"/>
      <c r="E18" s="114"/>
      <c r="F18" s="114"/>
      <c r="G18" s="114"/>
      <c r="H18" s="99"/>
      <c r="I18" s="84"/>
      <c r="J18" s="84"/>
      <c r="K18" s="209"/>
      <c r="L18" s="209"/>
      <c r="M18" s="115">
        <f t="shared" si="0"/>
        <v>0</v>
      </c>
    </row>
    <row r="19" spans="1:14" ht="17.100000000000001" customHeight="1">
      <c r="A19" s="127">
        <v>4</v>
      </c>
      <c r="B19" s="113"/>
      <c r="C19" s="209"/>
      <c r="D19" s="114"/>
      <c r="E19" s="114"/>
      <c r="F19" s="114"/>
      <c r="G19" s="114"/>
      <c r="H19" s="99"/>
      <c r="I19" s="84"/>
      <c r="J19" s="84"/>
      <c r="K19" s="209"/>
      <c r="L19" s="209"/>
      <c r="M19" s="115">
        <f t="shared" si="0"/>
        <v>0</v>
      </c>
    </row>
    <row r="20" spans="1:14" ht="17.100000000000001" customHeight="1">
      <c r="A20" s="127">
        <v>5</v>
      </c>
      <c r="B20" s="113"/>
      <c r="C20" s="209"/>
      <c r="D20" s="114"/>
      <c r="E20" s="114"/>
      <c r="F20" s="114"/>
      <c r="G20" s="114"/>
      <c r="H20" s="99"/>
      <c r="I20" s="84"/>
      <c r="J20" s="84"/>
      <c r="K20" s="209"/>
      <c r="L20" s="209"/>
      <c r="M20" s="115">
        <f t="shared" si="0"/>
        <v>0</v>
      </c>
    </row>
    <row r="21" spans="1:14" ht="17.100000000000001" customHeight="1">
      <c r="A21" s="20"/>
      <c r="B21" s="103"/>
      <c r="C21" s="103"/>
      <c r="D21" s="103"/>
      <c r="E21" s="103"/>
      <c r="F21" s="103"/>
      <c r="G21" s="103"/>
      <c r="H21" s="103"/>
      <c r="I21" s="103"/>
      <c r="J21" s="103"/>
      <c r="K21" s="103"/>
      <c r="L21" s="324" t="s">
        <v>1034</v>
      </c>
      <c r="M21" s="115">
        <f>SUM(M16:M20)</f>
        <v>0</v>
      </c>
    </row>
    <row r="22" spans="1:14" ht="17.100000000000001" customHeight="1">
      <c r="A22" s="20"/>
      <c r="B22" s="253" t="s">
        <v>1067</v>
      </c>
      <c r="C22" s="116"/>
      <c r="D22" s="116"/>
      <c r="E22" s="20"/>
      <c r="F22" s="20"/>
      <c r="G22" s="20"/>
      <c r="H22" s="20"/>
      <c r="I22" s="20"/>
      <c r="J22" s="20"/>
      <c r="K22" s="20"/>
      <c r="L22" s="20"/>
      <c r="M22" s="20"/>
      <c r="N22" s="20"/>
    </row>
    <row r="23" spans="1:14" ht="17.100000000000001" customHeight="1">
      <c r="A23" s="533"/>
      <c r="B23" s="530" t="s">
        <v>565</v>
      </c>
      <c r="C23" s="526" t="s">
        <v>566</v>
      </c>
      <c r="D23" s="519" t="s">
        <v>567</v>
      </c>
      <c r="E23" s="520"/>
      <c r="F23" s="518" t="s">
        <v>568</v>
      </c>
      <c r="G23" s="518"/>
      <c r="H23" s="526" t="s">
        <v>1059</v>
      </c>
      <c r="I23" s="522" t="s">
        <v>1052</v>
      </c>
      <c r="J23" s="522" t="s">
        <v>1033</v>
      </c>
      <c r="K23" s="524" t="s">
        <v>570</v>
      </c>
      <c r="L23" s="525"/>
      <c r="M23" s="526" t="s">
        <v>1058</v>
      </c>
    </row>
    <row r="24" spans="1:14" ht="17.100000000000001" customHeight="1">
      <c r="A24" s="534"/>
      <c r="B24" s="532"/>
      <c r="C24" s="527"/>
      <c r="D24" s="219" t="s">
        <v>2</v>
      </c>
      <c r="E24" s="219" t="s">
        <v>1</v>
      </c>
      <c r="F24" s="219" t="s">
        <v>2</v>
      </c>
      <c r="G24" s="219" t="s">
        <v>1</v>
      </c>
      <c r="H24" s="527"/>
      <c r="I24" s="522"/>
      <c r="J24" s="523"/>
      <c r="K24" s="101"/>
      <c r="L24" s="101" t="s">
        <v>3</v>
      </c>
      <c r="M24" s="527"/>
    </row>
    <row r="25" spans="1:14" ht="17.100000000000001" customHeight="1">
      <c r="A25" s="127">
        <v>1</v>
      </c>
      <c r="B25" s="113"/>
      <c r="C25" s="209"/>
      <c r="D25" s="114"/>
      <c r="E25" s="114"/>
      <c r="F25" s="114"/>
      <c r="G25" s="114"/>
      <c r="H25" s="381"/>
      <c r="I25" s="61"/>
      <c r="J25" s="61"/>
      <c r="K25" s="209"/>
      <c r="L25" s="209"/>
      <c r="M25" s="115">
        <f t="shared" ref="M25:M29" si="1">ROUNDDOWN(H25*I25*J25,0)</f>
        <v>0</v>
      </c>
    </row>
    <row r="26" spans="1:14" ht="17.100000000000001" customHeight="1">
      <c r="A26" s="127">
        <v>2</v>
      </c>
      <c r="B26" s="113"/>
      <c r="C26" s="209"/>
      <c r="D26" s="114"/>
      <c r="E26" s="114"/>
      <c r="F26" s="114"/>
      <c r="G26" s="114"/>
      <c r="H26" s="99"/>
      <c r="I26" s="84"/>
      <c r="J26" s="84"/>
      <c r="K26" s="209"/>
      <c r="L26" s="209"/>
      <c r="M26" s="115">
        <f t="shared" si="1"/>
        <v>0</v>
      </c>
    </row>
    <row r="27" spans="1:14" ht="17.100000000000001" customHeight="1">
      <c r="A27" s="127">
        <v>3</v>
      </c>
      <c r="B27" s="113"/>
      <c r="C27" s="209"/>
      <c r="D27" s="114"/>
      <c r="E27" s="114"/>
      <c r="F27" s="114"/>
      <c r="G27" s="114"/>
      <c r="H27" s="99"/>
      <c r="I27" s="84"/>
      <c r="J27" s="84"/>
      <c r="K27" s="209"/>
      <c r="L27" s="209"/>
      <c r="M27" s="115">
        <f t="shared" si="1"/>
        <v>0</v>
      </c>
    </row>
    <row r="28" spans="1:14" ht="17.100000000000001" customHeight="1">
      <c r="A28" s="127">
        <v>4</v>
      </c>
      <c r="B28" s="113"/>
      <c r="C28" s="209"/>
      <c r="D28" s="114"/>
      <c r="E28" s="114"/>
      <c r="F28" s="114"/>
      <c r="G28" s="114"/>
      <c r="H28" s="99"/>
      <c r="I28" s="84"/>
      <c r="J28" s="84"/>
      <c r="K28" s="209"/>
      <c r="L28" s="209"/>
      <c r="M28" s="115">
        <f t="shared" si="1"/>
        <v>0</v>
      </c>
    </row>
    <row r="29" spans="1:14" ht="17.100000000000001" customHeight="1">
      <c r="A29" s="127">
        <v>5</v>
      </c>
      <c r="B29" s="113"/>
      <c r="C29" s="209"/>
      <c r="D29" s="114"/>
      <c r="E29" s="114"/>
      <c r="F29" s="114"/>
      <c r="G29" s="114"/>
      <c r="H29" s="99"/>
      <c r="I29" s="84"/>
      <c r="J29" s="84"/>
      <c r="K29" s="209"/>
      <c r="L29" s="209"/>
      <c r="M29" s="115">
        <f t="shared" si="1"/>
        <v>0</v>
      </c>
    </row>
    <row r="30" spans="1:14" ht="17.100000000000001" customHeight="1">
      <c r="A30" s="20"/>
      <c r="B30" s="103"/>
      <c r="C30" s="103"/>
      <c r="D30" s="103"/>
      <c r="E30" s="103"/>
      <c r="F30" s="103"/>
      <c r="G30" s="103"/>
      <c r="H30" s="103"/>
      <c r="I30" s="103"/>
      <c r="J30" s="103"/>
      <c r="K30" s="103"/>
      <c r="L30" s="324" t="s">
        <v>1034</v>
      </c>
      <c r="M30" s="115">
        <f>SUM(M25:M29)</f>
        <v>0</v>
      </c>
    </row>
    <row r="31" spans="1:14" ht="17.100000000000001" customHeight="1">
      <c r="A31" s="20"/>
      <c r="B31" s="11" t="s">
        <v>1068</v>
      </c>
      <c r="C31" s="116"/>
      <c r="D31" s="116"/>
      <c r="E31" s="20"/>
      <c r="F31" s="20"/>
      <c r="G31" s="20"/>
      <c r="H31" s="20"/>
      <c r="I31" s="20"/>
      <c r="J31" s="20"/>
      <c r="K31" s="20"/>
      <c r="L31" s="20"/>
      <c r="M31" s="20"/>
      <c r="N31" s="20"/>
    </row>
    <row r="32" spans="1:14" ht="17.100000000000001" customHeight="1">
      <c r="A32" s="533"/>
      <c r="B32" s="530" t="s">
        <v>565</v>
      </c>
      <c r="C32" s="526" t="s">
        <v>566</v>
      </c>
      <c r="D32" s="519" t="s">
        <v>567</v>
      </c>
      <c r="E32" s="520"/>
      <c r="F32" s="518" t="s">
        <v>568</v>
      </c>
      <c r="G32" s="518"/>
      <c r="H32" s="526" t="s">
        <v>1059</v>
      </c>
      <c r="I32" s="522" t="s">
        <v>1052</v>
      </c>
      <c r="J32" s="522" t="s">
        <v>1033</v>
      </c>
      <c r="K32" s="524" t="s">
        <v>570</v>
      </c>
      <c r="L32" s="525"/>
      <c r="M32" s="526" t="s">
        <v>1058</v>
      </c>
    </row>
    <row r="33" spans="1:14" ht="17.100000000000001" customHeight="1">
      <c r="A33" s="534"/>
      <c r="B33" s="532"/>
      <c r="C33" s="527"/>
      <c r="D33" s="219" t="s">
        <v>2</v>
      </c>
      <c r="E33" s="219" t="s">
        <v>1</v>
      </c>
      <c r="F33" s="219" t="s">
        <v>2</v>
      </c>
      <c r="G33" s="219" t="s">
        <v>1</v>
      </c>
      <c r="H33" s="527"/>
      <c r="I33" s="522"/>
      <c r="J33" s="523"/>
      <c r="K33" s="101"/>
      <c r="L33" s="101" t="s">
        <v>3</v>
      </c>
      <c r="M33" s="527"/>
    </row>
    <row r="34" spans="1:14" ht="17.100000000000001" customHeight="1">
      <c r="A34" s="127">
        <v>1</v>
      </c>
      <c r="B34" s="113"/>
      <c r="C34" s="209"/>
      <c r="D34" s="114"/>
      <c r="E34" s="114"/>
      <c r="F34" s="114"/>
      <c r="G34" s="114"/>
      <c r="H34" s="381"/>
      <c r="I34" s="61"/>
      <c r="J34" s="61"/>
      <c r="K34" s="209"/>
      <c r="L34" s="209"/>
      <c r="M34" s="115">
        <f t="shared" ref="M34:M38" si="2">ROUNDDOWN(H34*I34*J34,0)</f>
        <v>0</v>
      </c>
    </row>
    <row r="35" spans="1:14" ht="17.100000000000001" customHeight="1">
      <c r="A35" s="127">
        <v>2</v>
      </c>
      <c r="B35" s="113"/>
      <c r="C35" s="209"/>
      <c r="D35" s="114"/>
      <c r="E35" s="114"/>
      <c r="F35" s="114"/>
      <c r="G35" s="114"/>
      <c r="H35" s="99"/>
      <c r="I35" s="84"/>
      <c r="J35" s="84"/>
      <c r="K35" s="209"/>
      <c r="L35" s="209"/>
      <c r="M35" s="115">
        <f t="shared" si="2"/>
        <v>0</v>
      </c>
    </row>
    <row r="36" spans="1:14" ht="17.100000000000001" customHeight="1">
      <c r="A36" s="127">
        <v>3</v>
      </c>
      <c r="B36" s="113"/>
      <c r="C36" s="209"/>
      <c r="D36" s="114"/>
      <c r="E36" s="114"/>
      <c r="F36" s="114"/>
      <c r="G36" s="114"/>
      <c r="H36" s="99"/>
      <c r="I36" s="84"/>
      <c r="J36" s="84"/>
      <c r="K36" s="209"/>
      <c r="L36" s="209"/>
      <c r="M36" s="115">
        <f t="shared" si="2"/>
        <v>0</v>
      </c>
    </row>
    <row r="37" spans="1:14" ht="17.100000000000001" customHeight="1">
      <c r="A37" s="127">
        <v>4</v>
      </c>
      <c r="B37" s="113"/>
      <c r="C37" s="209"/>
      <c r="D37" s="114"/>
      <c r="E37" s="114"/>
      <c r="F37" s="114"/>
      <c r="G37" s="114"/>
      <c r="H37" s="99"/>
      <c r="I37" s="84"/>
      <c r="J37" s="84"/>
      <c r="K37" s="209"/>
      <c r="L37" s="209"/>
      <c r="M37" s="115">
        <f t="shared" si="2"/>
        <v>0</v>
      </c>
    </row>
    <row r="38" spans="1:14" ht="17.100000000000001" customHeight="1">
      <c r="A38" s="127">
        <v>5</v>
      </c>
      <c r="B38" s="113"/>
      <c r="C38" s="209"/>
      <c r="D38" s="114"/>
      <c r="E38" s="114"/>
      <c r="F38" s="114"/>
      <c r="G38" s="114"/>
      <c r="H38" s="99"/>
      <c r="I38" s="84"/>
      <c r="J38" s="84"/>
      <c r="K38" s="209"/>
      <c r="L38" s="209"/>
      <c r="M38" s="115">
        <f t="shared" si="2"/>
        <v>0</v>
      </c>
    </row>
    <row r="39" spans="1:14" ht="17.100000000000001" customHeight="1">
      <c r="A39" s="20"/>
      <c r="B39" s="103"/>
      <c r="C39" s="103"/>
      <c r="D39" s="103"/>
      <c r="E39" s="103"/>
      <c r="F39" s="103"/>
      <c r="G39" s="103"/>
      <c r="H39" s="103"/>
      <c r="I39" s="103"/>
      <c r="J39" s="103"/>
      <c r="K39" s="103"/>
      <c r="L39" s="324" t="s">
        <v>1034</v>
      </c>
      <c r="M39" s="115">
        <f>SUM(M34:M38)</f>
        <v>0</v>
      </c>
    </row>
    <row r="40" spans="1:14" ht="17.100000000000001" customHeight="1">
      <c r="A40" s="20"/>
      <c r="B40" s="11" t="s">
        <v>1057</v>
      </c>
      <c r="C40" s="116"/>
      <c r="D40" s="116"/>
      <c r="E40" s="20"/>
      <c r="F40" s="20"/>
      <c r="G40" s="20"/>
      <c r="H40" s="20"/>
      <c r="I40" s="20"/>
      <c r="J40" s="20"/>
      <c r="K40" s="20"/>
      <c r="L40" s="20"/>
      <c r="M40" s="20"/>
      <c r="N40" s="20"/>
    </row>
    <row r="41" spans="1:14" ht="17.100000000000001" customHeight="1">
      <c r="A41" s="533"/>
      <c r="B41" s="530" t="s">
        <v>565</v>
      </c>
      <c r="C41" s="526" t="s">
        <v>566</v>
      </c>
      <c r="D41" s="519" t="s">
        <v>567</v>
      </c>
      <c r="E41" s="520"/>
      <c r="F41" s="518" t="s">
        <v>568</v>
      </c>
      <c r="G41" s="518"/>
      <c r="H41" s="526" t="s">
        <v>1059</v>
      </c>
      <c r="I41" s="522" t="s">
        <v>1052</v>
      </c>
      <c r="J41" s="522" t="s">
        <v>1033</v>
      </c>
      <c r="K41" s="524" t="s">
        <v>570</v>
      </c>
      <c r="L41" s="525"/>
      <c r="M41" s="526" t="s">
        <v>1058</v>
      </c>
    </row>
    <row r="42" spans="1:14" ht="17.100000000000001" customHeight="1">
      <c r="A42" s="534"/>
      <c r="B42" s="532"/>
      <c r="C42" s="527"/>
      <c r="D42" s="219" t="s">
        <v>2</v>
      </c>
      <c r="E42" s="219" t="s">
        <v>1</v>
      </c>
      <c r="F42" s="219" t="s">
        <v>2</v>
      </c>
      <c r="G42" s="219" t="s">
        <v>1</v>
      </c>
      <c r="H42" s="527"/>
      <c r="I42" s="522"/>
      <c r="J42" s="523"/>
      <c r="K42" s="101"/>
      <c r="L42" s="101" t="s">
        <v>3</v>
      </c>
      <c r="M42" s="527"/>
    </row>
    <row r="43" spans="1:14" ht="17.100000000000001" customHeight="1">
      <c r="A43" s="127">
        <v>1</v>
      </c>
      <c r="B43" s="113"/>
      <c r="C43" s="209"/>
      <c r="D43" s="114"/>
      <c r="E43" s="114"/>
      <c r="F43" s="114"/>
      <c r="G43" s="114"/>
      <c r="H43" s="381"/>
      <c r="I43" s="61"/>
      <c r="J43" s="61"/>
      <c r="K43" s="209"/>
      <c r="L43" s="209"/>
      <c r="M43" s="115">
        <f t="shared" ref="M43:M47" si="3">ROUNDDOWN(H43*I43*J43,0)</f>
        <v>0</v>
      </c>
    </row>
    <row r="44" spans="1:14" ht="17.100000000000001" customHeight="1">
      <c r="A44" s="127">
        <v>2</v>
      </c>
      <c r="B44" s="113"/>
      <c r="C44" s="209"/>
      <c r="D44" s="114"/>
      <c r="E44" s="114"/>
      <c r="F44" s="114"/>
      <c r="G44" s="114"/>
      <c r="H44" s="99"/>
      <c r="I44" s="84"/>
      <c r="J44" s="84"/>
      <c r="K44" s="209"/>
      <c r="L44" s="209"/>
      <c r="M44" s="115">
        <f t="shared" si="3"/>
        <v>0</v>
      </c>
    </row>
    <row r="45" spans="1:14" ht="17.100000000000001" customHeight="1">
      <c r="A45" s="127">
        <v>3</v>
      </c>
      <c r="B45" s="113"/>
      <c r="C45" s="209"/>
      <c r="D45" s="114"/>
      <c r="E45" s="114"/>
      <c r="F45" s="114"/>
      <c r="G45" s="114"/>
      <c r="H45" s="99"/>
      <c r="I45" s="84"/>
      <c r="J45" s="84"/>
      <c r="K45" s="209"/>
      <c r="L45" s="209"/>
      <c r="M45" s="115">
        <f t="shared" si="3"/>
        <v>0</v>
      </c>
    </row>
    <row r="46" spans="1:14" ht="17.100000000000001" customHeight="1">
      <c r="A46" s="127">
        <v>4</v>
      </c>
      <c r="B46" s="113"/>
      <c r="C46" s="209"/>
      <c r="D46" s="114"/>
      <c r="E46" s="114"/>
      <c r="F46" s="114"/>
      <c r="G46" s="114"/>
      <c r="H46" s="99"/>
      <c r="I46" s="84"/>
      <c r="J46" s="84"/>
      <c r="K46" s="209"/>
      <c r="L46" s="209"/>
      <c r="M46" s="115">
        <f t="shared" si="3"/>
        <v>0</v>
      </c>
    </row>
    <row r="47" spans="1:14" ht="17.100000000000001" customHeight="1">
      <c r="A47" s="127">
        <v>5</v>
      </c>
      <c r="B47" s="113"/>
      <c r="C47" s="209"/>
      <c r="D47" s="114"/>
      <c r="E47" s="114"/>
      <c r="F47" s="114"/>
      <c r="G47" s="114"/>
      <c r="H47" s="99"/>
      <c r="I47" s="84"/>
      <c r="J47" s="84"/>
      <c r="K47" s="209"/>
      <c r="L47" s="209"/>
      <c r="M47" s="115">
        <f t="shared" si="3"/>
        <v>0</v>
      </c>
    </row>
    <row r="48" spans="1:14" ht="17.100000000000001" customHeight="1">
      <c r="A48" s="20"/>
      <c r="B48" s="103"/>
      <c r="C48" s="103"/>
      <c r="D48" s="103"/>
      <c r="E48" s="103"/>
      <c r="F48" s="103"/>
      <c r="G48" s="103"/>
      <c r="H48" s="103"/>
      <c r="I48" s="103"/>
      <c r="J48" s="103"/>
      <c r="K48" s="103"/>
      <c r="L48" s="324" t="s">
        <v>1034</v>
      </c>
      <c r="M48" s="115">
        <f>SUM(M43:M47)</f>
        <v>0</v>
      </c>
    </row>
    <row r="49" spans="1:14" ht="17.100000000000001" customHeight="1">
      <c r="A49" s="20"/>
      <c r="B49" s="11" t="s">
        <v>1069</v>
      </c>
      <c r="C49" s="116"/>
      <c r="D49" s="116"/>
      <c r="E49" s="20"/>
      <c r="F49" s="20"/>
      <c r="G49" s="20"/>
      <c r="H49" s="20"/>
      <c r="I49" s="20"/>
      <c r="J49" s="20"/>
      <c r="K49" s="20"/>
      <c r="L49" s="20"/>
      <c r="M49" s="20"/>
      <c r="N49" s="20"/>
    </row>
    <row r="50" spans="1:14" ht="17.100000000000001" customHeight="1">
      <c r="A50" s="533"/>
      <c r="B50" s="530" t="s">
        <v>565</v>
      </c>
      <c r="C50" s="526" t="s">
        <v>566</v>
      </c>
      <c r="D50" s="519" t="s">
        <v>567</v>
      </c>
      <c r="E50" s="520"/>
      <c r="F50" s="518" t="s">
        <v>568</v>
      </c>
      <c r="G50" s="518"/>
      <c r="H50" s="526" t="s">
        <v>1059</v>
      </c>
      <c r="I50" s="522" t="s">
        <v>1052</v>
      </c>
      <c r="J50" s="522" t="s">
        <v>1033</v>
      </c>
      <c r="K50" s="524" t="s">
        <v>570</v>
      </c>
      <c r="L50" s="525"/>
      <c r="M50" s="526" t="s">
        <v>1058</v>
      </c>
    </row>
    <row r="51" spans="1:14" ht="17.100000000000001" customHeight="1">
      <c r="A51" s="534"/>
      <c r="B51" s="532"/>
      <c r="C51" s="527"/>
      <c r="D51" s="219" t="s">
        <v>2</v>
      </c>
      <c r="E51" s="219" t="s">
        <v>1</v>
      </c>
      <c r="F51" s="219" t="s">
        <v>2</v>
      </c>
      <c r="G51" s="219" t="s">
        <v>1</v>
      </c>
      <c r="H51" s="527"/>
      <c r="I51" s="522"/>
      <c r="J51" s="523"/>
      <c r="K51" s="101"/>
      <c r="L51" s="101" t="s">
        <v>3</v>
      </c>
      <c r="M51" s="527"/>
    </row>
    <row r="52" spans="1:14" ht="17.100000000000001" customHeight="1">
      <c r="A52" s="127">
        <v>1</v>
      </c>
      <c r="B52" s="113"/>
      <c r="C52" s="209"/>
      <c r="D52" s="114"/>
      <c r="E52" s="114"/>
      <c r="F52" s="114"/>
      <c r="G52" s="114"/>
      <c r="H52" s="381"/>
      <c r="I52" s="61"/>
      <c r="J52" s="61"/>
      <c r="K52" s="209"/>
      <c r="L52" s="209"/>
      <c r="M52" s="115">
        <f t="shared" ref="M52:M56" si="4">ROUNDDOWN(H52*I52*J52,0)</f>
        <v>0</v>
      </c>
    </row>
    <row r="53" spans="1:14" ht="17.100000000000001" customHeight="1">
      <c r="A53" s="127">
        <v>2</v>
      </c>
      <c r="B53" s="113"/>
      <c r="C53" s="209"/>
      <c r="D53" s="114"/>
      <c r="E53" s="114"/>
      <c r="F53" s="114"/>
      <c r="G53" s="114"/>
      <c r="H53" s="99"/>
      <c r="I53" s="84"/>
      <c r="J53" s="84"/>
      <c r="K53" s="209"/>
      <c r="L53" s="209"/>
      <c r="M53" s="115">
        <f t="shared" si="4"/>
        <v>0</v>
      </c>
    </row>
    <row r="54" spans="1:14" ht="17.100000000000001" customHeight="1">
      <c r="A54" s="127">
        <v>3</v>
      </c>
      <c r="B54" s="113"/>
      <c r="C54" s="209"/>
      <c r="D54" s="114"/>
      <c r="E54" s="114"/>
      <c r="F54" s="114"/>
      <c r="G54" s="114"/>
      <c r="H54" s="99"/>
      <c r="I54" s="84"/>
      <c r="J54" s="84"/>
      <c r="K54" s="209"/>
      <c r="L54" s="209"/>
      <c r="M54" s="115">
        <f t="shared" si="4"/>
        <v>0</v>
      </c>
    </row>
    <row r="55" spans="1:14" ht="17.100000000000001" customHeight="1">
      <c r="A55" s="127">
        <v>4</v>
      </c>
      <c r="B55" s="113"/>
      <c r="C55" s="209"/>
      <c r="D55" s="114"/>
      <c r="E55" s="114"/>
      <c r="F55" s="114"/>
      <c r="G55" s="114"/>
      <c r="H55" s="99"/>
      <c r="I55" s="84"/>
      <c r="J55" s="84"/>
      <c r="K55" s="209"/>
      <c r="L55" s="209"/>
      <c r="M55" s="115">
        <f t="shared" si="4"/>
        <v>0</v>
      </c>
    </row>
    <row r="56" spans="1:14" ht="17.100000000000001" customHeight="1">
      <c r="A56" s="127">
        <v>5</v>
      </c>
      <c r="B56" s="113"/>
      <c r="C56" s="209"/>
      <c r="D56" s="114"/>
      <c r="E56" s="114"/>
      <c r="F56" s="114"/>
      <c r="G56" s="114"/>
      <c r="H56" s="99"/>
      <c r="I56" s="84"/>
      <c r="J56" s="84"/>
      <c r="K56" s="209"/>
      <c r="L56" s="209"/>
      <c r="M56" s="115">
        <f t="shared" si="4"/>
        <v>0</v>
      </c>
    </row>
    <row r="57" spans="1:14" ht="17.100000000000001" customHeight="1">
      <c r="A57" s="382"/>
      <c r="B57" s="341"/>
      <c r="C57" s="341"/>
      <c r="D57" s="342"/>
      <c r="E57" s="342"/>
      <c r="F57" s="342"/>
      <c r="G57" s="342"/>
      <c r="H57" s="343"/>
      <c r="I57" s="344"/>
      <c r="J57" s="344"/>
      <c r="K57" s="341"/>
      <c r="L57" s="324" t="s">
        <v>16</v>
      </c>
      <c r="M57" s="115">
        <f>SUM(M52:M56)</f>
        <v>0</v>
      </c>
    </row>
    <row r="58" spans="1:14" ht="17.100000000000001" customHeight="1">
      <c r="A58" s="20"/>
      <c r="B58" s="11" t="s">
        <v>1070</v>
      </c>
      <c r="C58" s="116"/>
      <c r="D58" s="116"/>
      <c r="E58" s="20"/>
      <c r="F58" s="20"/>
      <c r="G58" s="20"/>
      <c r="H58" s="20"/>
      <c r="I58" s="20"/>
      <c r="J58" s="20"/>
      <c r="K58" s="20"/>
      <c r="L58" s="20"/>
      <c r="M58" s="20"/>
      <c r="N58" s="20"/>
    </row>
    <row r="59" spans="1:14" ht="17.100000000000001" customHeight="1">
      <c r="A59" s="533"/>
      <c r="B59" s="526" t="s">
        <v>1092</v>
      </c>
      <c r="C59" s="526" t="s">
        <v>1093</v>
      </c>
      <c r="D59" s="530" t="s">
        <v>1094</v>
      </c>
      <c r="E59" s="545"/>
      <c r="F59" s="530" t="s">
        <v>1095</v>
      </c>
      <c r="G59" s="545"/>
      <c r="H59" s="526" t="s">
        <v>1096</v>
      </c>
      <c r="I59" s="541" t="s">
        <v>1097</v>
      </c>
      <c r="J59" s="541" t="s">
        <v>1098</v>
      </c>
      <c r="K59" s="524" t="s">
        <v>570</v>
      </c>
      <c r="L59" s="544"/>
      <c r="M59" s="526" t="s">
        <v>1058</v>
      </c>
    </row>
    <row r="60" spans="1:14" ht="17.100000000000001" customHeight="1">
      <c r="A60" s="540"/>
      <c r="B60" s="539"/>
      <c r="C60" s="539"/>
      <c r="D60" s="546"/>
      <c r="E60" s="547"/>
      <c r="F60" s="546"/>
      <c r="G60" s="547"/>
      <c r="H60" s="539"/>
      <c r="I60" s="542"/>
      <c r="J60" s="542"/>
      <c r="K60" s="248"/>
      <c r="L60" s="254"/>
      <c r="M60" s="539"/>
    </row>
    <row r="61" spans="1:14" ht="17.100000000000001" customHeight="1">
      <c r="A61" s="540"/>
      <c r="B61" s="539"/>
      <c r="C61" s="539"/>
      <c r="D61" s="532"/>
      <c r="E61" s="548"/>
      <c r="F61" s="532"/>
      <c r="G61" s="548"/>
      <c r="H61" s="539"/>
      <c r="I61" s="542"/>
      <c r="J61" s="542"/>
      <c r="K61" s="248"/>
      <c r="L61" s="249"/>
      <c r="M61" s="539"/>
    </row>
    <row r="62" spans="1:14" ht="17.100000000000001" customHeight="1">
      <c r="A62" s="534"/>
      <c r="B62" s="527"/>
      <c r="C62" s="527"/>
      <c r="D62" s="252" t="s">
        <v>2</v>
      </c>
      <c r="E62" s="252" t="s">
        <v>1</v>
      </c>
      <c r="F62" s="252" t="s">
        <v>2</v>
      </c>
      <c r="G62" s="252" t="s">
        <v>1</v>
      </c>
      <c r="H62" s="527"/>
      <c r="I62" s="543"/>
      <c r="J62" s="543"/>
      <c r="K62" s="101"/>
      <c r="L62" s="101" t="s">
        <v>3</v>
      </c>
      <c r="M62" s="527"/>
    </row>
    <row r="63" spans="1:14" ht="17.100000000000001" customHeight="1">
      <c r="A63" s="127">
        <v>1</v>
      </c>
      <c r="B63" s="113"/>
      <c r="C63" s="209"/>
      <c r="D63" s="114"/>
      <c r="E63" s="114"/>
      <c r="F63" s="114"/>
      <c r="G63" s="114"/>
      <c r="H63" s="381"/>
      <c r="I63" s="61"/>
      <c r="J63" s="61"/>
      <c r="K63" s="209"/>
      <c r="L63" s="209"/>
      <c r="M63" s="115">
        <f t="shared" ref="M63:M67" si="5">ROUNDDOWN(H63*I63*J63,0)</f>
        <v>0</v>
      </c>
    </row>
    <row r="64" spans="1:14" ht="17.100000000000001" customHeight="1">
      <c r="A64" s="127">
        <v>2</v>
      </c>
      <c r="B64" s="113"/>
      <c r="C64" s="209"/>
      <c r="D64" s="114"/>
      <c r="E64" s="114"/>
      <c r="F64" s="114"/>
      <c r="G64" s="114"/>
      <c r="H64" s="99"/>
      <c r="I64" s="84"/>
      <c r="J64" s="84"/>
      <c r="K64" s="209"/>
      <c r="L64" s="209"/>
      <c r="M64" s="115">
        <f t="shared" si="5"/>
        <v>0</v>
      </c>
    </row>
    <row r="65" spans="1:13" ht="17.100000000000001" customHeight="1">
      <c r="A65" s="127">
        <v>3</v>
      </c>
      <c r="B65" s="113"/>
      <c r="C65" s="209"/>
      <c r="D65" s="114"/>
      <c r="E65" s="114"/>
      <c r="F65" s="114"/>
      <c r="G65" s="114"/>
      <c r="H65" s="99"/>
      <c r="I65" s="84"/>
      <c r="J65" s="84"/>
      <c r="K65" s="209"/>
      <c r="L65" s="209"/>
      <c r="M65" s="115">
        <f t="shared" si="5"/>
        <v>0</v>
      </c>
    </row>
    <row r="66" spans="1:13" ht="17.100000000000001" customHeight="1">
      <c r="A66" s="127">
        <v>4</v>
      </c>
      <c r="B66" s="113"/>
      <c r="C66" s="209"/>
      <c r="D66" s="114"/>
      <c r="E66" s="114"/>
      <c r="F66" s="114"/>
      <c r="G66" s="114"/>
      <c r="H66" s="99"/>
      <c r="I66" s="84"/>
      <c r="J66" s="84"/>
      <c r="K66" s="209"/>
      <c r="L66" s="209"/>
      <c r="M66" s="115">
        <f t="shared" si="5"/>
        <v>0</v>
      </c>
    </row>
    <row r="67" spans="1:13" ht="17.100000000000001" customHeight="1">
      <c r="A67" s="127">
        <v>5</v>
      </c>
      <c r="B67" s="113"/>
      <c r="C67" s="209"/>
      <c r="D67" s="114"/>
      <c r="E67" s="114"/>
      <c r="F67" s="114"/>
      <c r="G67" s="114"/>
      <c r="H67" s="99"/>
      <c r="I67" s="84"/>
      <c r="J67" s="84"/>
      <c r="K67" s="209"/>
      <c r="L67" s="209"/>
      <c r="M67" s="115">
        <f t="shared" si="5"/>
        <v>0</v>
      </c>
    </row>
    <row r="68" spans="1:13" ht="17.100000000000001" customHeight="1">
      <c r="A68" s="382"/>
      <c r="B68" s="341"/>
      <c r="C68" s="341"/>
      <c r="D68" s="342"/>
      <c r="E68" s="342"/>
      <c r="F68" s="342"/>
      <c r="G68" s="342"/>
      <c r="H68" s="343"/>
      <c r="I68" s="344"/>
      <c r="J68" s="344"/>
      <c r="K68" s="341"/>
      <c r="L68" s="324" t="s">
        <v>16</v>
      </c>
      <c r="M68" s="115">
        <f>SUM(M63:M67)</f>
        <v>0</v>
      </c>
    </row>
    <row r="69" spans="1:13" ht="17.100000000000001" customHeight="1">
      <c r="A69" s="20"/>
      <c r="B69" s="112"/>
      <c r="C69" s="20"/>
      <c r="D69" s="20"/>
      <c r="E69" s="20"/>
      <c r="F69" s="20"/>
      <c r="G69" s="20"/>
      <c r="H69" s="20"/>
      <c r="I69" s="20"/>
      <c r="J69" s="20"/>
      <c r="K69" s="20"/>
      <c r="L69" s="20"/>
      <c r="M69" s="20"/>
    </row>
    <row r="70" spans="1:13" ht="15" customHeight="1">
      <c r="J70" s="261"/>
    </row>
  </sheetData>
  <sheetProtection password="EADB" sheet="1" objects="1" scenarios="1" selectLockedCells="1"/>
  <mergeCells count="71">
    <mergeCell ref="B6:C6"/>
    <mergeCell ref="D6:E6"/>
    <mergeCell ref="B7:C7"/>
    <mergeCell ref="D7:E7"/>
    <mergeCell ref="B8:C9"/>
    <mergeCell ref="B3:C3"/>
    <mergeCell ref="D3:E3"/>
    <mergeCell ref="B4:C4"/>
    <mergeCell ref="D4:E4"/>
    <mergeCell ref="B5:C5"/>
    <mergeCell ref="D5:E5"/>
    <mergeCell ref="A14:A15"/>
    <mergeCell ref="B14:B15"/>
    <mergeCell ref="C14:C15"/>
    <mergeCell ref="D14:E14"/>
    <mergeCell ref="F14:G14"/>
    <mergeCell ref="A23:A24"/>
    <mergeCell ref="B23:B24"/>
    <mergeCell ref="C23:C24"/>
    <mergeCell ref="D23:E23"/>
    <mergeCell ref="F23:G23"/>
    <mergeCell ref="J23:J24"/>
    <mergeCell ref="H23:H24"/>
    <mergeCell ref="K23:L23"/>
    <mergeCell ref="M23:M24"/>
    <mergeCell ref="J14:J15"/>
    <mergeCell ref="H14:H15"/>
    <mergeCell ref="K14:L14"/>
    <mergeCell ref="M14:M15"/>
    <mergeCell ref="I14:I15"/>
    <mergeCell ref="I23:I24"/>
    <mergeCell ref="A32:A33"/>
    <mergeCell ref="B32:B33"/>
    <mergeCell ref="C32:C33"/>
    <mergeCell ref="D32:E32"/>
    <mergeCell ref="F32:G32"/>
    <mergeCell ref="M50:M51"/>
    <mergeCell ref="H50:H51"/>
    <mergeCell ref="A41:A42"/>
    <mergeCell ref="B41:B42"/>
    <mergeCell ref="C41:C42"/>
    <mergeCell ref="D41:E41"/>
    <mergeCell ref="F41:G41"/>
    <mergeCell ref="I50:I51"/>
    <mergeCell ref="J50:J51"/>
    <mergeCell ref="K50:L50"/>
    <mergeCell ref="A50:A51"/>
    <mergeCell ref="B50:B51"/>
    <mergeCell ref="C50:C51"/>
    <mergeCell ref="D50:E50"/>
    <mergeCell ref="F50:G50"/>
    <mergeCell ref="M32:M33"/>
    <mergeCell ref="H41:H42"/>
    <mergeCell ref="I41:I42"/>
    <mergeCell ref="J41:J42"/>
    <mergeCell ref="K41:L41"/>
    <mergeCell ref="M41:M42"/>
    <mergeCell ref="H32:H33"/>
    <mergeCell ref="I32:I33"/>
    <mergeCell ref="J32:J33"/>
    <mergeCell ref="K32:L32"/>
    <mergeCell ref="M59:M62"/>
    <mergeCell ref="A59:A62"/>
    <mergeCell ref="B59:B62"/>
    <mergeCell ref="C59:C62"/>
    <mergeCell ref="H59:H62"/>
    <mergeCell ref="I59:I62"/>
    <mergeCell ref="J59:J62"/>
    <mergeCell ref="K59:L59"/>
    <mergeCell ref="D59:E61"/>
    <mergeCell ref="F59:G61"/>
  </mergeCells>
  <phoneticPr fontId="4"/>
  <conditionalFormatting sqref="B16:L20 B25:L29 B34:L38 B43:L47 B52:L56 B63:L67">
    <cfRule type="expression" dxfId="8" priority="8">
      <formula>B16&lt;&gt;""</formula>
    </cfRule>
  </conditionalFormatting>
  <conditionalFormatting sqref="D16:G20 D25:G29 D34:G38 D43:G47 D52:G56 D63:G67">
    <cfRule type="expression" dxfId="7" priority="4">
      <formula>AND($D$7&lt;&gt;"",D16&lt;&gt;"",(D16-$D$7)&lt;0)</formula>
    </cfRule>
  </conditionalFormatting>
  <conditionalFormatting sqref="D16:E20 D25:E29 D34:E38 D43:E47 D52:E56 D63:E67">
    <cfRule type="expression" dxfId="6" priority="3">
      <formula>AND($D16&lt;&gt;"",$E16&lt;&gt;"",($E16-$D16)&lt;0)</formula>
    </cfRule>
  </conditionalFormatting>
  <conditionalFormatting sqref="F16:G20 F25:G29 F34:G38 F43:G47 F52:G56 F63:G67">
    <cfRule type="expression" dxfId="5" priority="2">
      <formula>AND($F16&lt;&gt;"",$G16&lt;&gt;"",($G16-$F16)&lt;0)</formula>
    </cfRule>
  </conditionalFormatting>
  <dataValidations count="2">
    <dataValidation type="whole" operator="greaterThanOrEqual" allowBlank="1" showInputMessage="1" showErrorMessage="1" error="小数点以下の数値が出ない様に入力して下さい。" sqref="H57 H68 H25 H34 H43 H52 H63">
      <formula1>0</formula1>
    </dataValidation>
    <dataValidation type="date" operator="greaterThanOrEqual" allowBlank="1" showInputMessage="1" showErrorMessage="1" error="日付を入力して下さい。_x000a_&quot;2023/1/1&quot;の様にご入力下さい。" sqref="D52:G57 D16:G20 D43:G47 D25:G29 D34:G38 D63:G68">
      <formula1>1</formula1>
    </dataValidation>
  </dataValidations>
  <pageMargins left="0.70866141732283472" right="0.70866141732283472" top="0.74803149606299213" bottom="0.74803149606299213" header="0.31496062992125984" footer="0.31496062992125984"/>
  <pageSetup paperSize="8" scale="63" orientation="landscape" r:id="rId1"/>
  <headerFooter>
    <oddHeader>&amp;F</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49"/>
  <sheetViews>
    <sheetView showGridLines="0" view="pageBreakPreview" zoomScale="80" zoomScaleNormal="80" zoomScaleSheetLayoutView="80" workbookViewId="0">
      <selection activeCell="B14" sqref="B14"/>
    </sheetView>
  </sheetViews>
  <sheetFormatPr defaultColWidth="9" defaultRowHeight="15" customHeight="1"/>
  <cols>
    <col min="1" max="1" width="4" style="1" customWidth="1"/>
    <col min="2" max="2" width="9.625" style="1" customWidth="1"/>
    <col min="3" max="3" width="25" style="1" customWidth="1"/>
    <col min="4" max="4" width="9.5" style="1" customWidth="1"/>
    <col min="5" max="5" width="6.5" style="1" customWidth="1"/>
    <col min="6" max="6" width="13.75" style="1" customWidth="1"/>
    <col min="7" max="7" width="8.25" style="1" customWidth="1"/>
    <col min="8" max="8" width="11.625" style="1" customWidth="1"/>
    <col min="9" max="9" width="12.375" style="1" customWidth="1"/>
    <col min="10" max="10" width="11.625" style="1" customWidth="1"/>
    <col min="11" max="11" width="10.875" style="1" customWidth="1"/>
    <col min="12" max="12" width="8.875" style="1" customWidth="1"/>
    <col min="13" max="17" width="12.625" style="1" customWidth="1"/>
    <col min="18" max="23" width="8.625" style="1" hidden="1" customWidth="1"/>
    <col min="24" max="24" width="7.375" style="1" hidden="1" customWidth="1"/>
    <col min="25" max="25" width="7.5" style="1" hidden="1" customWidth="1"/>
    <col min="26" max="26" width="18.625" style="29" customWidth="1"/>
    <col min="27" max="27" width="21.25" style="29" bestFit="1" customWidth="1"/>
    <col min="28" max="28" width="15.25" style="1" customWidth="1"/>
    <col min="29" max="29" width="18.125" style="1" bestFit="1" customWidth="1"/>
    <col min="30" max="31" width="21" style="1" bestFit="1" customWidth="1"/>
    <col min="32" max="33" width="16.625" style="1" customWidth="1"/>
    <col min="34" max="34" width="10.625" style="1" customWidth="1"/>
    <col min="35" max="16384" width="9" style="1"/>
  </cols>
  <sheetData>
    <row r="1" spans="1:27" ht="21" customHeight="1">
      <c r="B1" s="30" t="s">
        <v>1121</v>
      </c>
      <c r="C1" s="119"/>
      <c r="I1" s="19"/>
      <c r="J1" s="19"/>
      <c r="K1" s="19"/>
      <c r="L1" s="19"/>
      <c r="M1" s="19"/>
      <c r="N1" s="19"/>
    </row>
    <row r="2" spans="1:27" s="9" customFormat="1" ht="24" customHeight="1">
      <c r="B2" s="398"/>
      <c r="C2" s="30"/>
      <c r="D2" s="30"/>
      <c r="E2" s="30"/>
      <c r="J2" s="10"/>
      <c r="K2" s="10"/>
      <c r="L2" s="10"/>
      <c r="M2" s="10"/>
      <c r="N2" s="10"/>
      <c r="Z2" s="30"/>
      <c r="AA2" s="30"/>
    </row>
    <row r="3" spans="1:27" ht="18" customHeight="1">
      <c r="B3" s="418" t="s">
        <v>15</v>
      </c>
      <c r="C3" s="418"/>
      <c r="D3" s="463">
        <f>シート①!D3</f>
        <v>0</v>
      </c>
      <c r="E3" s="463"/>
      <c r="F3" s="463"/>
    </row>
    <row r="4" spans="1:27" ht="18" customHeight="1">
      <c r="B4" s="418" t="s">
        <v>14</v>
      </c>
      <c r="C4" s="418"/>
      <c r="D4" s="464"/>
      <c r="E4" s="464"/>
      <c r="F4" s="464"/>
    </row>
    <row r="5" spans="1:27" ht="18" customHeight="1">
      <c r="B5" s="418" t="s">
        <v>172</v>
      </c>
      <c r="C5" s="418"/>
      <c r="D5" s="463">
        <f>シート①!D5</f>
        <v>0</v>
      </c>
      <c r="E5" s="463"/>
      <c r="F5" s="463"/>
    </row>
    <row r="6" spans="1:27" ht="18" customHeight="1">
      <c r="B6" s="421" t="s">
        <v>174</v>
      </c>
      <c r="C6" s="466"/>
      <c r="D6" s="464"/>
      <c r="E6" s="464"/>
      <c r="F6" s="464"/>
    </row>
    <row r="7" spans="1:27" ht="18" customHeight="1">
      <c r="B7" s="421" t="str">
        <f>シート①!B7</f>
        <v>代表事業者等登録・申請日</v>
      </c>
      <c r="C7" s="466"/>
      <c r="D7" s="467">
        <f>シート①!D7</f>
        <v>0</v>
      </c>
      <c r="E7" s="467"/>
      <c r="F7" s="467"/>
    </row>
    <row r="8" spans="1:27" ht="18" customHeight="1">
      <c r="B8" s="418" t="s">
        <v>1031</v>
      </c>
      <c r="C8" s="418"/>
      <c r="D8" s="549" t="s">
        <v>2</v>
      </c>
      <c r="E8" s="549"/>
      <c r="F8" s="335" t="s">
        <v>1144</v>
      </c>
    </row>
    <row r="9" spans="1:27" ht="18" customHeight="1">
      <c r="B9" s="418"/>
      <c r="C9" s="418"/>
      <c r="D9" s="550">
        <f>シート①!D9</f>
        <v>0</v>
      </c>
      <c r="E9" s="550"/>
      <c r="F9" s="312">
        <f>シート①!E9</f>
        <v>0</v>
      </c>
      <c r="G9" s="211"/>
    </row>
    <row r="10" spans="1:27" ht="18" customHeight="1"/>
    <row r="11" spans="1:27" s="9" customFormat="1" ht="18" customHeight="1">
      <c r="B11" s="11" t="s">
        <v>1135</v>
      </c>
      <c r="C11" s="30"/>
      <c r="D11" s="30"/>
      <c r="E11" s="30"/>
      <c r="F11" s="30"/>
      <c r="G11" s="30"/>
      <c r="H11" s="31"/>
      <c r="I11" s="31"/>
      <c r="J11" s="31"/>
      <c r="K11" s="31"/>
      <c r="L11" s="30"/>
      <c r="M11" s="10"/>
      <c r="Z11" s="30"/>
      <c r="AA11" s="30"/>
    </row>
    <row r="12" spans="1:27" ht="27.75" customHeight="1">
      <c r="A12" s="449"/>
      <c r="B12" s="404" t="s">
        <v>8</v>
      </c>
      <c r="C12" s="404" t="s">
        <v>13</v>
      </c>
      <c r="D12" s="404" t="s">
        <v>550</v>
      </c>
      <c r="E12" s="404" t="s">
        <v>12</v>
      </c>
      <c r="F12" s="404" t="s">
        <v>551</v>
      </c>
      <c r="G12" s="404" t="s">
        <v>552</v>
      </c>
      <c r="H12" s="404" t="s">
        <v>176</v>
      </c>
      <c r="I12" s="404" t="s">
        <v>1050</v>
      </c>
      <c r="J12" s="404" t="s">
        <v>185</v>
      </c>
      <c r="K12" s="444" t="s">
        <v>5</v>
      </c>
      <c r="L12" s="445"/>
      <c r="M12" s="414" t="s">
        <v>553</v>
      </c>
      <c r="N12" s="440" t="s">
        <v>165</v>
      </c>
      <c r="O12" s="441"/>
      <c r="P12" s="442" t="s">
        <v>4</v>
      </c>
      <c r="Q12" s="443"/>
      <c r="R12" s="301"/>
      <c r="S12" s="438" t="s">
        <v>182</v>
      </c>
      <c r="T12" s="439"/>
      <c r="U12" s="299"/>
      <c r="V12" s="400" t="s">
        <v>629</v>
      </c>
      <c r="W12" s="400"/>
      <c r="X12" s="400" t="s">
        <v>630</v>
      </c>
      <c r="Y12" s="400"/>
      <c r="Z12" s="404" t="s">
        <v>1151</v>
      </c>
      <c r="AA12" s="404" t="s">
        <v>1138</v>
      </c>
    </row>
    <row r="13" spans="1:27" ht="30.75" customHeight="1">
      <c r="A13" s="449"/>
      <c r="B13" s="405"/>
      <c r="C13" s="405"/>
      <c r="D13" s="405"/>
      <c r="E13" s="405"/>
      <c r="F13" s="405"/>
      <c r="G13" s="405"/>
      <c r="H13" s="405"/>
      <c r="I13" s="405"/>
      <c r="J13" s="405"/>
      <c r="K13" s="297"/>
      <c r="L13" s="297" t="s">
        <v>3</v>
      </c>
      <c r="M13" s="415"/>
      <c r="N13" s="300" t="s">
        <v>2</v>
      </c>
      <c r="O13" s="300" t="s">
        <v>1</v>
      </c>
      <c r="P13" s="300" t="s">
        <v>2</v>
      </c>
      <c r="Q13" s="300" t="s">
        <v>1</v>
      </c>
      <c r="R13" s="300" t="s">
        <v>187</v>
      </c>
      <c r="S13" s="300" t="s">
        <v>2</v>
      </c>
      <c r="T13" s="300" t="s">
        <v>1</v>
      </c>
      <c r="U13" s="300" t="s">
        <v>187</v>
      </c>
      <c r="V13" s="296" t="s">
        <v>203</v>
      </c>
      <c r="W13" s="296" t="s">
        <v>204</v>
      </c>
      <c r="X13" s="296" t="s">
        <v>203</v>
      </c>
      <c r="Y13" s="296" t="s">
        <v>204</v>
      </c>
      <c r="Z13" s="405"/>
      <c r="AA13" s="405"/>
    </row>
    <row r="14" spans="1:27" ht="18" customHeight="1">
      <c r="A14" s="124">
        <v>1</v>
      </c>
      <c r="B14" s="209"/>
      <c r="C14" s="260"/>
      <c r="D14" s="209"/>
      <c r="E14" s="298"/>
      <c r="F14" s="99"/>
      <c r="G14" s="100"/>
      <c r="H14" s="81">
        <f>F14*G14</f>
        <v>0</v>
      </c>
      <c r="I14" s="61"/>
      <c r="J14" s="81">
        <f>ROUNDDOWN(H14*I14,0)</f>
        <v>0</v>
      </c>
      <c r="K14" s="82"/>
      <c r="L14" s="209"/>
      <c r="M14" s="38"/>
      <c r="N14" s="38"/>
      <c r="O14" s="38"/>
      <c r="P14" s="38"/>
      <c r="Q14" s="38"/>
      <c r="R14" s="134" t="e">
        <f>EOMONTH(Q14,0)-EOMONTH(P14,-1)</f>
        <v>#NUM!</v>
      </c>
      <c r="S14" s="24">
        <v>46082</v>
      </c>
      <c r="T14" s="23">
        <f>EOMONTH(Q14,0)</f>
        <v>31</v>
      </c>
      <c r="U14" s="135">
        <f>EOMONTH(T14,0)+1-S14</f>
        <v>-46050</v>
      </c>
      <c r="V14" s="135">
        <v>0</v>
      </c>
      <c r="W14" s="136">
        <v>1</v>
      </c>
      <c r="X14" s="137">
        <f>IF(Q14="",0,ROUNDDOWN(YEARFRAC(EOMONTH(M14,-1)+1,EOMONTH(Q14,0)+1,1),2))</f>
        <v>0</v>
      </c>
      <c r="Y14" s="136">
        <f>IF(OR(F14&lt;20000,YEARFRAC(Q14,O14+1,1)&lt;0.25,E14=1),0,VLOOKUP(E14,減価償却!$B$20:$R$31,MATCH('シート⑨-2'!X14,減価償却!$T$4:$T$19,-1)+1,1))</f>
        <v>0</v>
      </c>
      <c r="Z14" s="83">
        <f>IF(OR(M14="",N14="",O14="",P14="",Q14=""),0,ROUNDDOWN(J14*(1-Y14),0))</f>
        <v>0</v>
      </c>
      <c r="AA14" s="83">
        <f>ROUNDDOWN(IF(OR(Z14=0,F14&lt;20000),0,IF(U14&lt;0,0,Z14*U14/R14)),0)</f>
        <v>0</v>
      </c>
    </row>
    <row r="15" spans="1:27" ht="18" customHeight="1">
      <c r="A15" s="124">
        <v>2</v>
      </c>
      <c r="B15" s="209"/>
      <c r="C15" s="260"/>
      <c r="D15" s="209"/>
      <c r="E15" s="298"/>
      <c r="F15" s="99"/>
      <c r="G15" s="100"/>
      <c r="H15" s="81">
        <f>F15*G15</f>
        <v>0</v>
      </c>
      <c r="I15" s="61"/>
      <c r="J15" s="81">
        <f>ROUNDDOWN(H15*I15,0)</f>
        <v>0</v>
      </c>
      <c r="K15" s="82"/>
      <c r="L15" s="209"/>
      <c r="M15" s="38"/>
      <c r="N15" s="38"/>
      <c r="O15" s="38"/>
      <c r="P15" s="38"/>
      <c r="Q15" s="38"/>
      <c r="R15" s="134" t="e">
        <f t="shared" ref="R15:R28" si="0">EOMONTH(Q15,0)-EOMONTH(P15,-1)</f>
        <v>#NUM!</v>
      </c>
      <c r="S15" s="24">
        <v>46082</v>
      </c>
      <c r="T15" s="23">
        <f t="shared" ref="T15:T28" si="1">EOMONTH(Q15,0)</f>
        <v>31</v>
      </c>
      <c r="U15" s="135">
        <f t="shared" ref="U15:U28" si="2">EOMONTH(T15,0)+1-S15</f>
        <v>-46050</v>
      </c>
      <c r="V15" s="135">
        <v>0</v>
      </c>
      <c r="W15" s="136">
        <v>1</v>
      </c>
      <c r="X15" s="137">
        <f t="shared" ref="X15:X28" si="3">IF(Q15="",0,ROUNDDOWN(YEARFRAC(EOMONTH(M15,-1)+1,EOMONTH(Q15,0)+1,1),2))</f>
        <v>0</v>
      </c>
      <c r="Y15" s="136">
        <f>IF(OR(F15&lt;20000,YEARFRAC(Q15,O15+1,1)&lt;0.25,E15=1),0,VLOOKUP(E15,減価償却!$B$20:$R$31,MATCH('シート⑨-2'!X15,減価償却!$T$4:$T$19,-1)+1,1))</f>
        <v>0</v>
      </c>
      <c r="Z15" s="83">
        <f t="shared" ref="Z15:Z28" si="4">IF(OR(M15="",N15="",O15="",P15="",Q15=""),0,ROUNDDOWN(J15*(1-Y15),0))</f>
        <v>0</v>
      </c>
      <c r="AA15" s="83">
        <f t="shared" ref="AA15:AA28" si="5">ROUNDDOWN(IF(OR(Z15=0,F15&lt;20000),0,IF(U15&lt;0,0,Z15*U15/R15)),0)</f>
        <v>0</v>
      </c>
    </row>
    <row r="16" spans="1:27" ht="18" customHeight="1">
      <c r="A16" s="124">
        <v>3</v>
      </c>
      <c r="B16" s="209"/>
      <c r="C16" s="314"/>
      <c r="D16" s="209"/>
      <c r="E16" s="298"/>
      <c r="F16" s="99"/>
      <c r="G16" s="100"/>
      <c r="H16" s="81">
        <f t="shared" ref="H16:H28" si="6">F16*G16</f>
        <v>0</v>
      </c>
      <c r="I16" s="61"/>
      <c r="J16" s="86">
        <f t="shared" ref="J16:J28" si="7">ROUNDDOWN(H16*I16,0)</f>
        <v>0</v>
      </c>
      <c r="K16" s="82"/>
      <c r="L16" s="298"/>
      <c r="M16" s="38"/>
      <c r="N16" s="38"/>
      <c r="O16" s="38"/>
      <c r="P16" s="38"/>
      <c r="Q16" s="38"/>
      <c r="R16" s="134" t="e">
        <f t="shared" si="0"/>
        <v>#NUM!</v>
      </c>
      <c r="S16" s="24">
        <v>46082</v>
      </c>
      <c r="T16" s="23">
        <f t="shared" si="1"/>
        <v>31</v>
      </c>
      <c r="U16" s="135">
        <f t="shared" si="2"/>
        <v>-46050</v>
      </c>
      <c r="V16" s="135">
        <v>0</v>
      </c>
      <c r="W16" s="136">
        <v>1</v>
      </c>
      <c r="X16" s="137">
        <f t="shared" si="3"/>
        <v>0</v>
      </c>
      <c r="Y16" s="136">
        <f>IF(OR(F16&lt;20000,YEARFRAC(Q16,O16+1,1)&lt;0.25,E16=1),0,VLOOKUP(E16,減価償却!$B$20:$R$31,MATCH('シート⑨-2'!X16,減価償却!$T$4:$T$19,-1)+1,1))</f>
        <v>0</v>
      </c>
      <c r="Z16" s="83">
        <f t="shared" si="4"/>
        <v>0</v>
      </c>
      <c r="AA16" s="83">
        <f t="shared" si="5"/>
        <v>0</v>
      </c>
    </row>
    <row r="17" spans="1:27" ht="18" customHeight="1">
      <c r="A17" s="124">
        <v>4</v>
      </c>
      <c r="B17" s="209"/>
      <c r="C17" s="314"/>
      <c r="D17" s="209"/>
      <c r="E17" s="298"/>
      <c r="F17" s="99"/>
      <c r="G17" s="100"/>
      <c r="H17" s="81">
        <f t="shared" si="6"/>
        <v>0</v>
      </c>
      <c r="I17" s="61"/>
      <c r="J17" s="86">
        <f t="shared" si="7"/>
        <v>0</v>
      </c>
      <c r="K17" s="82"/>
      <c r="L17" s="298"/>
      <c r="M17" s="38"/>
      <c r="N17" s="38"/>
      <c r="O17" s="38"/>
      <c r="P17" s="38"/>
      <c r="Q17" s="38"/>
      <c r="R17" s="134" t="e">
        <f t="shared" si="0"/>
        <v>#NUM!</v>
      </c>
      <c r="S17" s="24">
        <v>46082</v>
      </c>
      <c r="T17" s="23">
        <f t="shared" si="1"/>
        <v>31</v>
      </c>
      <c r="U17" s="135">
        <f t="shared" si="2"/>
        <v>-46050</v>
      </c>
      <c r="V17" s="135">
        <v>0</v>
      </c>
      <c r="W17" s="136">
        <v>1</v>
      </c>
      <c r="X17" s="137">
        <f t="shared" si="3"/>
        <v>0</v>
      </c>
      <c r="Y17" s="136">
        <f>IF(OR(F17&lt;20000,YEARFRAC(Q17,O17+1,1)&lt;0.25,E17=1),0,VLOOKUP(E17,減価償却!$B$20:$R$31,MATCH('シート⑨-2'!X17,減価償却!$T$4:$T$19,-1)+1,1))</f>
        <v>0</v>
      </c>
      <c r="Z17" s="83">
        <f t="shared" si="4"/>
        <v>0</v>
      </c>
      <c r="AA17" s="83">
        <f t="shared" si="5"/>
        <v>0</v>
      </c>
    </row>
    <row r="18" spans="1:27" ht="18" customHeight="1">
      <c r="A18" s="124">
        <v>5</v>
      </c>
      <c r="B18" s="209"/>
      <c r="C18" s="314"/>
      <c r="D18" s="209"/>
      <c r="E18" s="298"/>
      <c r="F18" s="99"/>
      <c r="G18" s="100"/>
      <c r="H18" s="81">
        <f t="shared" si="6"/>
        <v>0</v>
      </c>
      <c r="I18" s="61"/>
      <c r="J18" s="86">
        <f t="shared" si="7"/>
        <v>0</v>
      </c>
      <c r="K18" s="63"/>
      <c r="L18" s="298"/>
      <c r="M18" s="38"/>
      <c r="N18" s="38"/>
      <c r="O18" s="38"/>
      <c r="P18" s="38"/>
      <c r="Q18" s="38"/>
      <c r="R18" s="134" t="e">
        <f t="shared" si="0"/>
        <v>#NUM!</v>
      </c>
      <c r="S18" s="24">
        <v>46082</v>
      </c>
      <c r="T18" s="23">
        <f t="shared" si="1"/>
        <v>31</v>
      </c>
      <c r="U18" s="135">
        <f t="shared" si="2"/>
        <v>-46050</v>
      </c>
      <c r="V18" s="135">
        <v>0</v>
      </c>
      <c r="W18" s="136">
        <v>1</v>
      </c>
      <c r="X18" s="137">
        <f t="shared" si="3"/>
        <v>0</v>
      </c>
      <c r="Y18" s="136">
        <f>IF(OR(F18&lt;20000,YEARFRAC(Q18,O18+1,1)&lt;0.25,E18=1),0,VLOOKUP(E18,減価償却!$B$20:$R$31,MATCH('シート⑨-2'!X18,減価償却!$T$4:$T$19,-1)+1,1))</f>
        <v>0</v>
      </c>
      <c r="Z18" s="83">
        <f t="shared" si="4"/>
        <v>0</v>
      </c>
      <c r="AA18" s="83">
        <f t="shared" si="5"/>
        <v>0</v>
      </c>
    </row>
    <row r="19" spans="1:27" ht="18" customHeight="1">
      <c r="A19" s="124">
        <v>6</v>
      </c>
      <c r="B19" s="209"/>
      <c r="C19" s="314"/>
      <c r="D19" s="209"/>
      <c r="E19" s="298"/>
      <c r="F19" s="99"/>
      <c r="G19" s="100"/>
      <c r="H19" s="81">
        <f t="shared" si="6"/>
        <v>0</v>
      </c>
      <c r="I19" s="61"/>
      <c r="J19" s="86">
        <f t="shared" si="7"/>
        <v>0</v>
      </c>
      <c r="K19" s="63"/>
      <c r="L19" s="298"/>
      <c r="M19" s="38"/>
      <c r="N19" s="38"/>
      <c r="O19" s="38"/>
      <c r="P19" s="38"/>
      <c r="Q19" s="38"/>
      <c r="R19" s="134" t="e">
        <f t="shared" si="0"/>
        <v>#NUM!</v>
      </c>
      <c r="S19" s="24">
        <v>46082</v>
      </c>
      <c r="T19" s="23">
        <f t="shared" si="1"/>
        <v>31</v>
      </c>
      <c r="U19" s="135">
        <f t="shared" si="2"/>
        <v>-46050</v>
      </c>
      <c r="V19" s="135">
        <v>0</v>
      </c>
      <c r="W19" s="136">
        <v>1</v>
      </c>
      <c r="X19" s="137">
        <f t="shared" si="3"/>
        <v>0</v>
      </c>
      <c r="Y19" s="136">
        <f>IF(OR(F19&lt;20000,YEARFRAC(Q19,O19+1,1)&lt;0.25,E19=1),0,VLOOKUP(E19,減価償却!$B$20:$R$31,MATCH('シート⑨-2'!X19,減価償却!$T$4:$T$19,-1)+1,1))</f>
        <v>0</v>
      </c>
      <c r="Z19" s="83">
        <f t="shared" si="4"/>
        <v>0</v>
      </c>
      <c r="AA19" s="83">
        <f t="shared" si="5"/>
        <v>0</v>
      </c>
    </row>
    <row r="20" spans="1:27" ht="18" customHeight="1">
      <c r="A20" s="124">
        <v>7</v>
      </c>
      <c r="B20" s="209"/>
      <c r="C20" s="314"/>
      <c r="D20" s="209"/>
      <c r="E20" s="298"/>
      <c r="F20" s="99"/>
      <c r="G20" s="100"/>
      <c r="H20" s="81">
        <f t="shared" si="6"/>
        <v>0</v>
      </c>
      <c r="I20" s="61"/>
      <c r="J20" s="86">
        <f t="shared" si="7"/>
        <v>0</v>
      </c>
      <c r="K20" s="63"/>
      <c r="L20" s="298"/>
      <c r="M20" s="38"/>
      <c r="N20" s="38"/>
      <c r="O20" s="38"/>
      <c r="P20" s="38"/>
      <c r="Q20" s="38"/>
      <c r="R20" s="134" t="e">
        <f t="shared" si="0"/>
        <v>#NUM!</v>
      </c>
      <c r="S20" s="24">
        <v>46082</v>
      </c>
      <c r="T20" s="23">
        <f t="shared" si="1"/>
        <v>31</v>
      </c>
      <c r="U20" s="135">
        <f t="shared" si="2"/>
        <v>-46050</v>
      </c>
      <c r="V20" s="135">
        <v>0</v>
      </c>
      <c r="W20" s="136">
        <v>1</v>
      </c>
      <c r="X20" s="137">
        <f t="shared" si="3"/>
        <v>0</v>
      </c>
      <c r="Y20" s="136">
        <f>IF(OR(F20&lt;20000,YEARFRAC(Q20,O20+1,1)&lt;0.25,E20=1),0,VLOOKUP(E20,減価償却!$B$20:$R$31,MATCH('シート⑨-2'!X20,減価償却!$T$4:$T$19,-1)+1,1))</f>
        <v>0</v>
      </c>
      <c r="Z20" s="83">
        <f t="shared" si="4"/>
        <v>0</v>
      </c>
      <c r="AA20" s="83">
        <f t="shared" si="5"/>
        <v>0</v>
      </c>
    </row>
    <row r="21" spans="1:27" ht="18" customHeight="1">
      <c r="A21" s="124">
        <v>8</v>
      </c>
      <c r="B21" s="209"/>
      <c r="C21" s="314"/>
      <c r="D21" s="209"/>
      <c r="E21" s="298"/>
      <c r="F21" s="99"/>
      <c r="G21" s="100"/>
      <c r="H21" s="81">
        <f t="shared" si="6"/>
        <v>0</v>
      </c>
      <c r="I21" s="61"/>
      <c r="J21" s="86">
        <f t="shared" si="7"/>
        <v>0</v>
      </c>
      <c r="K21" s="63"/>
      <c r="L21" s="298"/>
      <c r="M21" s="38"/>
      <c r="N21" s="38"/>
      <c r="O21" s="38"/>
      <c r="P21" s="38"/>
      <c r="Q21" s="38"/>
      <c r="R21" s="134" t="e">
        <f t="shared" si="0"/>
        <v>#NUM!</v>
      </c>
      <c r="S21" s="24">
        <v>46082</v>
      </c>
      <c r="T21" s="23">
        <f t="shared" si="1"/>
        <v>31</v>
      </c>
      <c r="U21" s="135">
        <f t="shared" si="2"/>
        <v>-46050</v>
      </c>
      <c r="V21" s="135">
        <v>0</v>
      </c>
      <c r="W21" s="136">
        <v>1</v>
      </c>
      <c r="X21" s="137">
        <f t="shared" si="3"/>
        <v>0</v>
      </c>
      <c r="Y21" s="136">
        <f>IF(OR(F21&lt;20000,YEARFRAC(Q21,O21+1,1)&lt;0.25,E21=1),0,VLOOKUP(E21,減価償却!$B$20:$R$31,MATCH('シート⑨-2'!X21,減価償却!$T$4:$T$19,-1)+1,1))</f>
        <v>0</v>
      </c>
      <c r="Z21" s="83">
        <f t="shared" si="4"/>
        <v>0</v>
      </c>
      <c r="AA21" s="83">
        <f t="shared" si="5"/>
        <v>0</v>
      </c>
    </row>
    <row r="22" spans="1:27" ht="18" customHeight="1">
      <c r="A22" s="124">
        <v>9</v>
      </c>
      <c r="B22" s="209"/>
      <c r="C22" s="314"/>
      <c r="D22" s="209"/>
      <c r="E22" s="298"/>
      <c r="F22" s="99"/>
      <c r="G22" s="100"/>
      <c r="H22" s="81">
        <f t="shared" si="6"/>
        <v>0</v>
      </c>
      <c r="I22" s="61"/>
      <c r="J22" s="86">
        <f t="shared" si="7"/>
        <v>0</v>
      </c>
      <c r="K22" s="63"/>
      <c r="L22" s="298"/>
      <c r="M22" s="38"/>
      <c r="N22" s="38"/>
      <c r="O22" s="38"/>
      <c r="P22" s="38"/>
      <c r="Q22" s="38"/>
      <c r="R22" s="134" t="e">
        <f t="shared" si="0"/>
        <v>#NUM!</v>
      </c>
      <c r="S22" s="24">
        <v>46082</v>
      </c>
      <c r="T22" s="23">
        <f t="shared" si="1"/>
        <v>31</v>
      </c>
      <c r="U22" s="135">
        <f t="shared" si="2"/>
        <v>-46050</v>
      </c>
      <c r="V22" s="135">
        <v>0</v>
      </c>
      <c r="W22" s="136">
        <v>1</v>
      </c>
      <c r="X22" s="137">
        <f t="shared" si="3"/>
        <v>0</v>
      </c>
      <c r="Y22" s="136">
        <f>IF(OR(F22&lt;20000,YEARFRAC(Q22,O22+1,1)&lt;0.25,E22=1),0,VLOOKUP(E22,減価償却!$B$20:$R$31,MATCH('シート⑨-2'!X22,減価償却!$T$4:$T$19,-1)+1,1))</f>
        <v>0</v>
      </c>
      <c r="Z22" s="83">
        <f t="shared" si="4"/>
        <v>0</v>
      </c>
      <c r="AA22" s="83">
        <f t="shared" si="5"/>
        <v>0</v>
      </c>
    </row>
    <row r="23" spans="1:27" ht="18" customHeight="1">
      <c r="A23" s="124">
        <v>10</v>
      </c>
      <c r="B23" s="209"/>
      <c r="C23" s="314"/>
      <c r="D23" s="209"/>
      <c r="E23" s="298"/>
      <c r="F23" s="99"/>
      <c r="G23" s="100"/>
      <c r="H23" s="81">
        <f t="shared" si="6"/>
        <v>0</v>
      </c>
      <c r="I23" s="61"/>
      <c r="J23" s="86">
        <f t="shared" si="7"/>
        <v>0</v>
      </c>
      <c r="K23" s="63"/>
      <c r="L23" s="298"/>
      <c r="M23" s="38"/>
      <c r="N23" s="38"/>
      <c r="O23" s="38"/>
      <c r="P23" s="38"/>
      <c r="Q23" s="38"/>
      <c r="R23" s="134" t="e">
        <f t="shared" si="0"/>
        <v>#NUM!</v>
      </c>
      <c r="S23" s="24">
        <v>46082</v>
      </c>
      <c r="T23" s="23">
        <f t="shared" si="1"/>
        <v>31</v>
      </c>
      <c r="U23" s="135">
        <f t="shared" si="2"/>
        <v>-46050</v>
      </c>
      <c r="V23" s="135">
        <v>0</v>
      </c>
      <c r="W23" s="136">
        <v>1</v>
      </c>
      <c r="X23" s="137">
        <f t="shared" si="3"/>
        <v>0</v>
      </c>
      <c r="Y23" s="136">
        <f>IF(OR(F23&lt;20000,YEARFRAC(Q23,O23+1,1)&lt;0.25,E23=1),0,VLOOKUP(E23,減価償却!$B$20:$R$31,MATCH('シート⑨-2'!X23,減価償却!$T$4:$T$19,-1)+1,1))</f>
        <v>0</v>
      </c>
      <c r="Z23" s="83">
        <f t="shared" si="4"/>
        <v>0</v>
      </c>
      <c r="AA23" s="83">
        <f t="shared" si="5"/>
        <v>0</v>
      </c>
    </row>
    <row r="24" spans="1:27" ht="18" customHeight="1">
      <c r="A24" s="124">
        <v>11</v>
      </c>
      <c r="B24" s="209"/>
      <c r="C24" s="314"/>
      <c r="D24" s="209"/>
      <c r="E24" s="298"/>
      <c r="F24" s="99"/>
      <c r="G24" s="100"/>
      <c r="H24" s="81">
        <f t="shared" si="6"/>
        <v>0</v>
      </c>
      <c r="I24" s="61"/>
      <c r="J24" s="86">
        <f t="shared" si="7"/>
        <v>0</v>
      </c>
      <c r="K24" s="63"/>
      <c r="L24" s="298"/>
      <c r="M24" s="38"/>
      <c r="N24" s="38"/>
      <c r="O24" s="38"/>
      <c r="P24" s="38"/>
      <c r="Q24" s="38"/>
      <c r="R24" s="134" t="e">
        <f t="shared" si="0"/>
        <v>#NUM!</v>
      </c>
      <c r="S24" s="24">
        <v>46082</v>
      </c>
      <c r="T24" s="23">
        <f t="shared" si="1"/>
        <v>31</v>
      </c>
      <c r="U24" s="135">
        <f t="shared" si="2"/>
        <v>-46050</v>
      </c>
      <c r="V24" s="135">
        <v>0</v>
      </c>
      <c r="W24" s="136">
        <v>1</v>
      </c>
      <c r="X24" s="137">
        <f t="shared" si="3"/>
        <v>0</v>
      </c>
      <c r="Y24" s="136">
        <f>IF(OR(F24&lt;20000,YEARFRAC(Q24,O24+1,1)&lt;0.25,E24=1),0,VLOOKUP(E24,減価償却!$B$20:$R$31,MATCH('シート⑨-2'!X24,減価償却!$T$4:$T$19,-1)+1,1))</f>
        <v>0</v>
      </c>
      <c r="Z24" s="83">
        <f t="shared" si="4"/>
        <v>0</v>
      </c>
      <c r="AA24" s="83">
        <f t="shared" si="5"/>
        <v>0</v>
      </c>
    </row>
    <row r="25" spans="1:27" ht="18" customHeight="1">
      <c r="A25" s="124">
        <v>12</v>
      </c>
      <c r="B25" s="209"/>
      <c r="C25" s="314"/>
      <c r="D25" s="209"/>
      <c r="E25" s="298"/>
      <c r="F25" s="99"/>
      <c r="G25" s="100"/>
      <c r="H25" s="81">
        <f t="shared" si="6"/>
        <v>0</v>
      </c>
      <c r="I25" s="61"/>
      <c r="J25" s="86">
        <f t="shared" si="7"/>
        <v>0</v>
      </c>
      <c r="K25" s="63"/>
      <c r="L25" s="298"/>
      <c r="M25" s="38"/>
      <c r="N25" s="38"/>
      <c r="O25" s="38"/>
      <c r="P25" s="38"/>
      <c r="Q25" s="38"/>
      <c r="R25" s="134" t="e">
        <f t="shared" si="0"/>
        <v>#NUM!</v>
      </c>
      <c r="S25" s="24">
        <v>46082</v>
      </c>
      <c r="T25" s="23">
        <f t="shared" si="1"/>
        <v>31</v>
      </c>
      <c r="U25" s="135">
        <f t="shared" si="2"/>
        <v>-46050</v>
      </c>
      <c r="V25" s="135">
        <v>0</v>
      </c>
      <c r="W25" s="136">
        <v>1</v>
      </c>
      <c r="X25" s="137">
        <f t="shared" si="3"/>
        <v>0</v>
      </c>
      <c r="Y25" s="136">
        <f>IF(OR(F25&lt;20000,YEARFRAC(Q25,O25+1,1)&lt;0.25,E25=1),0,VLOOKUP(E25,減価償却!$B$20:$R$31,MATCH('シート⑨-2'!X25,減価償却!$T$4:$T$19,-1)+1,1))</f>
        <v>0</v>
      </c>
      <c r="Z25" s="83">
        <f t="shared" si="4"/>
        <v>0</v>
      </c>
      <c r="AA25" s="83">
        <f t="shared" si="5"/>
        <v>0</v>
      </c>
    </row>
    <row r="26" spans="1:27" ht="18" customHeight="1">
      <c r="A26" s="124">
        <v>13</v>
      </c>
      <c r="B26" s="209"/>
      <c r="C26" s="314"/>
      <c r="D26" s="209"/>
      <c r="E26" s="298"/>
      <c r="F26" s="99"/>
      <c r="G26" s="100"/>
      <c r="H26" s="81">
        <f t="shared" si="6"/>
        <v>0</v>
      </c>
      <c r="I26" s="61"/>
      <c r="J26" s="86">
        <f t="shared" si="7"/>
        <v>0</v>
      </c>
      <c r="K26" s="63"/>
      <c r="L26" s="298"/>
      <c r="M26" s="38"/>
      <c r="N26" s="38"/>
      <c r="O26" s="38"/>
      <c r="P26" s="38"/>
      <c r="Q26" s="38"/>
      <c r="R26" s="134" t="e">
        <f t="shared" si="0"/>
        <v>#NUM!</v>
      </c>
      <c r="S26" s="24">
        <v>46082</v>
      </c>
      <c r="T26" s="23">
        <f t="shared" si="1"/>
        <v>31</v>
      </c>
      <c r="U26" s="135">
        <f t="shared" si="2"/>
        <v>-46050</v>
      </c>
      <c r="V26" s="135">
        <v>0</v>
      </c>
      <c r="W26" s="136">
        <v>1</v>
      </c>
      <c r="X26" s="137">
        <f t="shared" si="3"/>
        <v>0</v>
      </c>
      <c r="Y26" s="136">
        <f>IF(OR(F26&lt;20000,YEARFRAC(Q26,O26+1,1)&lt;0.25,E26=1),0,VLOOKUP(E26,減価償却!$B$20:$R$31,MATCH('シート⑨-2'!X26,減価償却!$T$4:$T$19,-1)+1,1))</f>
        <v>0</v>
      </c>
      <c r="Z26" s="83">
        <f t="shared" si="4"/>
        <v>0</v>
      </c>
      <c r="AA26" s="83">
        <f t="shared" si="5"/>
        <v>0</v>
      </c>
    </row>
    <row r="27" spans="1:27" ht="18" customHeight="1">
      <c r="A27" s="124">
        <v>14</v>
      </c>
      <c r="B27" s="209"/>
      <c r="C27" s="314"/>
      <c r="D27" s="209"/>
      <c r="E27" s="298"/>
      <c r="F27" s="99"/>
      <c r="G27" s="100"/>
      <c r="H27" s="81">
        <f t="shared" si="6"/>
        <v>0</v>
      </c>
      <c r="I27" s="61"/>
      <c r="J27" s="86">
        <f t="shared" si="7"/>
        <v>0</v>
      </c>
      <c r="K27" s="63"/>
      <c r="L27" s="298"/>
      <c r="M27" s="38"/>
      <c r="N27" s="38"/>
      <c r="O27" s="38"/>
      <c r="P27" s="38"/>
      <c r="Q27" s="38"/>
      <c r="R27" s="134" t="e">
        <f t="shared" si="0"/>
        <v>#NUM!</v>
      </c>
      <c r="S27" s="24">
        <v>46082</v>
      </c>
      <c r="T27" s="23">
        <f t="shared" si="1"/>
        <v>31</v>
      </c>
      <c r="U27" s="135">
        <f t="shared" si="2"/>
        <v>-46050</v>
      </c>
      <c r="V27" s="135">
        <v>0</v>
      </c>
      <c r="W27" s="136">
        <v>1</v>
      </c>
      <c r="X27" s="137">
        <f t="shared" si="3"/>
        <v>0</v>
      </c>
      <c r="Y27" s="136">
        <f>IF(OR(F27&lt;20000,YEARFRAC(Q27,O27+1,1)&lt;0.25,E27=1),0,VLOOKUP(E27,減価償却!$B$20:$R$31,MATCH('シート⑨-2'!X27,減価償却!$T$4:$T$19,-1)+1,1))</f>
        <v>0</v>
      </c>
      <c r="Z27" s="83">
        <f t="shared" si="4"/>
        <v>0</v>
      </c>
      <c r="AA27" s="83">
        <f t="shared" si="5"/>
        <v>0</v>
      </c>
    </row>
    <row r="28" spans="1:27" ht="18" customHeight="1">
      <c r="A28" s="124">
        <v>15</v>
      </c>
      <c r="B28" s="209"/>
      <c r="C28" s="314"/>
      <c r="D28" s="209"/>
      <c r="E28" s="298"/>
      <c r="F28" s="99"/>
      <c r="G28" s="100"/>
      <c r="H28" s="81">
        <f t="shared" si="6"/>
        <v>0</v>
      </c>
      <c r="I28" s="61"/>
      <c r="J28" s="86">
        <f t="shared" si="7"/>
        <v>0</v>
      </c>
      <c r="K28" s="63"/>
      <c r="L28" s="298"/>
      <c r="M28" s="38"/>
      <c r="N28" s="38"/>
      <c r="O28" s="38"/>
      <c r="P28" s="38"/>
      <c r="Q28" s="38"/>
      <c r="R28" s="134" t="e">
        <f t="shared" si="0"/>
        <v>#NUM!</v>
      </c>
      <c r="S28" s="24">
        <v>46082</v>
      </c>
      <c r="T28" s="23">
        <f t="shared" si="1"/>
        <v>31</v>
      </c>
      <c r="U28" s="135">
        <f t="shared" si="2"/>
        <v>-46050</v>
      </c>
      <c r="V28" s="135">
        <v>0</v>
      </c>
      <c r="W28" s="136">
        <v>1</v>
      </c>
      <c r="X28" s="137">
        <f t="shared" si="3"/>
        <v>0</v>
      </c>
      <c r="Y28" s="136">
        <f>IF(OR(F28&lt;20000,YEARFRAC(Q28,O28+1,1)&lt;0.25,E28=1),0,VLOOKUP(E28,減価償却!$B$20:$R$31,MATCH('シート⑨-2'!X28,減価償却!$T$4:$T$19,-1)+1,1))</f>
        <v>0</v>
      </c>
      <c r="Z28" s="83">
        <f t="shared" si="4"/>
        <v>0</v>
      </c>
      <c r="AA28" s="83">
        <f t="shared" si="5"/>
        <v>0</v>
      </c>
    </row>
    <row r="29" spans="1:27" ht="18" customHeight="1">
      <c r="A29" s="320"/>
      <c r="B29" s="319"/>
      <c r="C29" s="319"/>
      <c r="D29" s="319"/>
      <c r="E29" s="319"/>
      <c r="F29" s="319"/>
      <c r="G29" s="319"/>
      <c r="H29" s="319"/>
      <c r="I29" s="319"/>
      <c r="J29" s="319"/>
      <c r="K29" s="319"/>
      <c r="L29" s="319"/>
      <c r="M29" s="319"/>
      <c r="N29" s="319"/>
      <c r="O29" s="319"/>
      <c r="P29" s="327"/>
      <c r="Q29" s="328" t="s">
        <v>16</v>
      </c>
      <c r="R29" s="7"/>
      <c r="S29" s="7"/>
      <c r="T29" s="7"/>
      <c r="U29" s="7"/>
      <c r="V29" s="7"/>
      <c r="W29" s="7"/>
      <c r="X29" s="7"/>
      <c r="Y29" s="87"/>
      <c r="Z29" s="83">
        <f>SUM(Z14:Z28)</f>
        <v>0</v>
      </c>
      <c r="AA29" s="83">
        <f>SUM(AA14:AA28)</f>
        <v>0</v>
      </c>
    </row>
    <row r="30" spans="1:27" ht="18" customHeight="1">
      <c r="B30" s="317"/>
      <c r="C30" s="317"/>
      <c r="D30" s="317"/>
      <c r="E30" s="317"/>
      <c r="F30" s="317"/>
      <c r="G30" s="317"/>
      <c r="H30" s="317"/>
      <c r="I30" s="317"/>
      <c r="J30" s="317"/>
      <c r="K30" s="317"/>
      <c r="L30" s="317"/>
      <c r="M30" s="317"/>
      <c r="N30" s="317"/>
      <c r="O30" s="317"/>
      <c r="P30" s="317"/>
      <c r="Q30" s="22"/>
      <c r="R30" s="22"/>
      <c r="S30" s="22"/>
      <c r="T30" s="22"/>
      <c r="U30" s="22"/>
      <c r="V30" s="22"/>
      <c r="W30" s="22"/>
      <c r="X30" s="317"/>
      <c r="Y30" s="317"/>
      <c r="Z30" s="69"/>
      <c r="AA30" s="69"/>
    </row>
    <row r="31" spans="1:27" ht="18" customHeight="1">
      <c r="A31" s="9"/>
      <c r="B31" s="11" t="s">
        <v>1134</v>
      </c>
      <c r="C31" s="30"/>
      <c r="D31" s="30"/>
      <c r="E31" s="30"/>
      <c r="F31" s="30"/>
      <c r="G31" s="30"/>
      <c r="H31" s="31"/>
      <c r="I31" s="31"/>
      <c r="J31" s="31"/>
      <c r="K31" s="31"/>
      <c r="L31" s="30"/>
      <c r="M31" s="10"/>
      <c r="N31" s="9"/>
      <c r="O31" s="9"/>
      <c r="P31" s="9"/>
      <c r="Q31" s="9"/>
      <c r="R31" s="9"/>
      <c r="S31" s="9"/>
      <c r="T31" s="9"/>
      <c r="U31" s="9"/>
      <c r="V31" s="9"/>
      <c r="W31" s="9"/>
      <c r="X31" s="9"/>
      <c r="Y31" s="9"/>
      <c r="Z31" s="30"/>
      <c r="AA31" s="30"/>
    </row>
    <row r="32" spans="1:27" ht="27.75" customHeight="1">
      <c r="A32" s="449"/>
      <c r="B32" s="404" t="s">
        <v>8</v>
      </c>
      <c r="C32" s="404" t="s">
        <v>13</v>
      </c>
      <c r="D32" s="404" t="s">
        <v>550</v>
      </c>
      <c r="E32" s="404" t="s">
        <v>12</v>
      </c>
      <c r="F32" s="404" t="s">
        <v>551</v>
      </c>
      <c r="G32" s="404" t="s">
        <v>552</v>
      </c>
      <c r="H32" s="404" t="s">
        <v>176</v>
      </c>
      <c r="I32" s="404" t="s">
        <v>1050</v>
      </c>
      <c r="J32" s="404" t="s">
        <v>185</v>
      </c>
      <c r="K32" s="444" t="s">
        <v>5</v>
      </c>
      <c r="L32" s="445"/>
      <c r="M32" s="414" t="s">
        <v>553</v>
      </c>
      <c r="N32" s="440" t="s">
        <v>165</v>
      </c>
      <c r="O32" s="441"/>
      <c r="P32" s="442" t="s">
        <v>4</v>
      </c>
      <c r="Q32" s="443"/>
      <c r="R32" s="307"/>
      <c r="S32" s="438" t="s">
        <v>182</v>
      </c>
      <c r="T32" s="439"/>
      <c r="U32" s="305"/>
      <c r="V32" s="400" t="s">
        <v>629</v>
      </c>
      <c r="W32" s="400"/>
      <c r="X32" s="400" t="s">
        <v>630</v>
      </c>
      <c r="Y32" s="400"/>
      <c r="Z32" s="404" t="s">
        <v>1151</v>
      </c>
      <c r="AA32" s="404" t="s">
        <v>1138</v>
      </c>
    </row>
    <row r="33" spans="1:27" ht="30.75" customHeight="1">
      <c r="A33" s="449"/>
      <c r="B33" s="405"/>
      <c r="C33" s="405"/>
      <c r="D33" s="405"/>
      <c r="E33" s="405"/>
      <c r="F33" s="405"/>
      <c r="G33" s="405"/>
      <c r="H33" s="405"/>
      <c r="I33" s="405"/>
      <c r="J33" s="405"/>
      <c r="K33" s="303"/>
      <c r="L33" s="303" t="s">
        <v>3</v>
      </c>
      <c r="M33" s="415"/>
      <c r="N33" s="306" t="s">
        <v>2</v>
      </c>
      <c r="O33" s="306" t="s">
        <v>1</v>
      </c>
      <c r="P33" s="306" t="s">
        <v>2</v>
      </c>
      <c r="Q33" s="306" t="s">
        <v>1</v>
      </c>
      <c r="R33" s="306" t="s">
        <v>187</v>
      </c>
      <c r="S33" s="306" t="s">
        <v>2</v>
      </c>
      <c r="T33" s="306" t="s">
        <v>1</v>
      </c>
      <c r="U33" s="306" t="s">
        <v>187</v>
      </c>
      <c r="V33" s="302" t="s">
        <v>203</v>
      </c>
      <c r="W33" s="302" t="s">
        <v>204</v>
      </c>
      <c r="X33" s="302" t="s">
        <v>203</v>
      </c>
      <c r="Y33" s="302" t="s">
        <v>204</v>
      </c>
      <c r="Z33" s="405"/>
      <c r="AA33" s="405"/>
    </row>
    <row r="34" spans="1:27" ht="18" customHeight="1">
      <c r="A34" s="124">
        <v>1</v>
      </c>
      <c r="B34" s="209"/>
      <c r="C34" s="260"/>
      <c r="D34" s="209"/>
      <c r="E34" s="304"/>
      <c r="F34" s="99"/>
      <c r="G34" s="100"/>
      <c r="H34" s="81">
        <f>F34*G34</f>
        <v>0</v>
      </c>
      <c r="I34" s="61"/>
      <c r="J34" s="81">
        <f>ROUNDDOWN(H34*I34,0)</f>
        <v>0</v>
      </c>
      <c r="K34" s="82"/>
      <c r="L34" s="209"/>
      <c r="M34" s="38"/>
      <c r="N34" s="38"/>
      <c r="O34" s="38"/>
      <c r="P34" s="38"/>
      <c r="Q34" s="38"/>
      <c r="R34" s="134" t="e">
        <f>EOMONTH(Q34,0)-EOMONTH(P34,-1)</f>
        <v>#NUM!</v>
      </c>
      <c r="S34" s="24">
        <v>46082</v>
      </c>
      <c r="T34" s="23">
        <f>EOMONTH(Q34,0)</f>
        <v>31</v>
      </c>
      <c r="U34" s="135">
        <f>EOMONTH(T34,0)+1-S34</f>
        <v>-46050</v>
      </c>
      <c r="V34" s="135">
        <v>0</v>
      </c>
      <c r="W34" s="136">
        <v>1</v>
      </c>
      <c r="X34" s="137">
        <f>IF(Q34="",0,ROUNDDOWN(YEARFRAC(EOMONTH(M34,-1)+1,EOMONTH(Q34,0)+1,1),2))</f>
        <v>0</v>
      </c>
      <c r="Y34" s="136">
        <f>IF(OR(F34&lt;20000,YEARFRAC(Q34,O34+1,1)&lt;0.25,E34=1),0,VLOOKUP(E34,減価償却!$B$20:$R$31,MATCH('シート⑨-2'!X34,減価償却!$T$4:$T$19,-1)+1,1))</f>
        <v>0</v>
      </c>
      <c r="Z34" s="83">
        <f>IF(OR(M34="",N34="",O34="",P34="",Q34=""),0,ROUNDDOWN(J34*(1-Y34),0))</f>
        <v>0</v>
      </c>
      <c r="AA34" s="83">
        <f>ROUNDDOWN(IF(OR(Z34=0,F34&lt;20000),0,IF(U34&lt;0,0,Z34*U34/R34)),0)</f>
        <v>0</v>
      </c>
    </row>
    <row r="35" spans="1:27" ht="18" customHeight="1">
      <c r="A35" s="124">
        <v>2</v>
      </c>
      <c r="B35" s="209"/>
      <c r="C35" s="260"/>
      <c r="D35" s="209"/>
      <c r="E35" s="304"/>
      <c r="F35" s="99"/>
      <c r="G35" s="100"/>
      <c r="H35" s="81">
        <f>F35*G35</f>
        <v>0</v>
      </c>
      <c r="I35" s="61"/>
      <c r="J35" s="81">
        <f t="shared" ref="J35:J48" si="8">ROUNDDOWN(H35*I35,0)</f>
        <v>0</v>
      </c>
      <c r="K35" s="82"/>
      <c r="L35" s="209"/>
      <c r="M35" s="38"/>
      <c r="N35" s="38"/>
      <c r="O35" s="38"/>
      <c r="P35" s="38"/>
      <c r="Q35" s="38"/>
      <c r="R35" s="134" t="e">
        <f t="shared" ref="R35:R48" si="9">EOMONTH(Q35,0)-EOMONTH(P35,-1)</f>
        <v>#NUM!</v>
      </c>
      <c r="S35" s="24">
        <v>46082</v>
      </c>
      <c r="T35" s="23">
        <f t="shared" ref="T35:T48" si="10">EOMONTH(Q35,0)</f>
        <v>31</v>
      </c>
      <c r="U35" s="135">
        <f t="shared" ref="U35:U48" si="11">EOMONTH(T35,0)+1-S35</f>
        <v>-46050</v>
      </c>
      <c r="V35" s="135">
        <v>0</v>
      </c>
      <c r="W35" s="136">
        <v>1</v>
      </c>
      <c r="X35" s="137">
        <f t="shared" ref="X35:X48" si="12">IF(Q35="",0,ROUNDDOWN(YEARFRAC(EOMONTH(M35,-1)+1,EOMONTH(Q35,0)+1,1),2))</f>
        <v>0</v>
      </c>
      <c r="Y35" s="136">
        <f>IF(OR(F35&lt;20000,YEARFRAC(Q35,O35+1,1)&lt;0.25,E35=1),0,VLOOKUP(E35,減価償却!$B$20:$R$31,MATCH('シート⑨-2'!X35,減価償却!$T$4:$T$19,-1)+1,1))</f>
        <v>0</v>
      </c>
      <c r="Z35" s="83">
        <f t="shared" ref="Z35:Z48" si="13">IF(OR(M35="",N35="",O35="",P35="",Q35=""),0,ROUNDDOWN(J35*(1-Y35),0))</f>
        <v>0</v>
      </c>
      <c r="AA35" s="83">
        <f t="shared" ref="AA35:AA48" si="14">ROUNDDOWN(IF(OR(Z35=0,F35&lt;20000),0,IF(U35&lt;0,0,Z35*U35/R35)),0)</f>
        <v>0</v>
      </c>
    </row>
    <row r="36" spans="1:27" ht="18" customHeight="1">
      <c r="A36" s="124">
        <v>3</v>
      </c>
      <c r="B36" s="209"/>
      <c r="C36" s="314"/>
      <c r="D36" s="209"/>
      <c r="E36" s="304"/>
      <c r="F36" s="99"/>
      <c r="G36" s="100"/>
      <c r="H36" s="81">
        <f t="shared" ref="H36:H48" si="15">F36*G36</f>
        <v>0</v>
      </c>
      <c r="I36" s="61"/>
      <c r="J36" s="86">
        <f t="shared" si="8"/>
        <v>0</v>
      </c>
      <c r="K36" s="82"/>
      <c r="L36" s="304"/>
      <c r="M36" s="38"/>
      <c r="N36" s="38"/>
      <c r="O36" s="38"/>
      <c r="P36" s="38"/>
      <c r="Q36" s="38"/>
      <c r="R36" s="134" t="e">
        <f t="shared" si="9"/>
        <v>#NUM!</v>
      </c>
      <c r="S36" s="24">
        <v>46082</v>
      </c>
      <c r="T36" s="23">
        <f t="shared" si="10"/>
        <v>31</v>
      </c>
      <c r="U36" s="135">
        <f t="shared" si="11"/>
        <v>-46050</v>
      </c>
      <c r="V36" s="135">
        <v>0</v>
      </c>
      <c r="W36" s="136">
        <v>1</v>
      </c>
      <c r="X36" s="137">
        <f t="shared" si="12"/>
        <v>0</v>
      </c>
      <c r="Y36" s="136">
        <f>IF(OR(F36&lt;20000,YEARFRAC(Q36,O36+1,1)&lt;0.25,E36=1),0,VLOOKUP(E36,減価償却!$B$20:$R$31,MATCH('シート⑨-2'!X36,減価償却!$T$4:$T$19,-1)+1,1))</f>
        <v>0</v>
      </c>
      <c r="Z36" s="83">
        <f t="shared" si="13"/>
        <v>0</v>
      </c>
      <c r="AA36" s="83">
        <f t="shared" si="14"/>
        <v>0</v>
      </c>
    </row>
    <row r="37" spans="1:27" ht="18" customHeight="1">
      <c r="A37" s="124">
        <v>4</v>
      </c>
      <c r="B37" s="209"/>
      <c r="C37" s="314"/>
      <c r="D37" s="209"/>
      <c r="E37" s="304"/>
      <c r="F37" s="99"/>
      <c r="G37" s="100"/>
      <c r="H37" s="81">
        <f t="shared" si="15"/>
        <v>0</v>
      </c>
      <c r="I37" s="61"/>
      <c r="J37" s="86">
        <f t="shared" si="8"/>
        <v>0</v>
      </c>
      <c r="K37" s="82"/>
      <c r="L37" s="304"/>
      <c r="M37" s="38"/>
      <c r="N37" s="38"/>
      <c r="O37" s="38"/>
      <c r="P37" s="38"/>
      <c r="Q37" s="38"/>
      <c r="R37" s="134" t="e">
        <f t="shared" si="9"/>
        <v>#NUM!</v>
      </c>
      <c r="S37" s="24">
        <v>46082</v>
      </c>
      <c r="T37" s="23">
        <f t="shared" si="10"/>
        <v>31</v>
      </c>
      <c r="U37" s="135">
        <f t="shared" si="11"/>
        <v>-46050</v>
      </c>
      <c r="V37" s="135">
        <v>0</v>
      </c>
      <c r="W37" s="136">
        <v>1</v>
      </c>
      <c r="X37" s="137">
        <f t="shared" si="12"/>
        <v>0</v>
      </c>
      <c r="Y37" s="136">
        <f>IF(OR(F37&lt;20000,YEARFRAC(Q37,O37+1,1)&lt;0.25,E37=1),0,VLOOKUP(E37,減価償却!$B$20:$R$31,MATCH('シート⑨-2'!X37,減価償却!$T$4:$T$19,-1)+1,1))</f>
        <v>0</v>
      </c>
      <c r="Z37" s="83">
        <f t="shared" si="13"/>
        <v>0</v>
      </c>
      <c r="AA37" s="83">
        <f t="shared" si="14"/>
        <v>0</v>
      </c>
    </row>
    <row r="38" spans="1:27" ht="18" customHeight="1">
      <c r="A38" s="124">
        <v>5</v>
      </c>
      <c r="B38" s="209"/>
      <c r="C38" s="314"/>
      <c r="D38" s="209"/>
      <c r="E38" s="304"/>
      <c r="F38" s="99"/>
      <c r="G38" s="100"/>
      <c r="H38" s="81">
        <f t="shared" si="15"/>
        <v>0</v>
      </c>
      <c r="I38" s="61"/>
      <c r="J38" s="86">
        <f t="shared" si="8"/>
        <v>0</v>
      </c>
      <c r="K38" s="63"/>
      <c r="L38" s="304"/>
      <c r="M38" s="38"/>
      <c r="N38" s="38"/>
      <c r="O38" s="38"/>
      <c r="P38" s="38"/>
      <c r="Q38" s="38"/>
      <c r="R38" s="134" t="e">
        <f t="shared" si="9"/>
        <v>#NUM!</v>
      </c>
      <c r="S38" s="24">
        <v>46082</v>
      </c>
      <c r="T38" s="23">
        <f t="shared" si="10"/>
        <v>31</v>
      </c>
      <c r="U38" s="135">
        <f t="shared" si="11"/>
        <v>-46050</v>
      </c>
      <c r="V38" s="135">
        <v>0</v>
      </c>
      <c r="W38" s="136">
        <v>1</v>
      </c>
      <c r="X38" s="137">
        <f t="shared" si="12"/>
        <v>0</v>
      </c>
      <c r="Y38" s="136">
        <f>IF(OR(F38&lt;20000,YEARFRAC(Q38,O38+1,1)&lt;0.25,E38=1),0,VLOOKUP(E38,減価償却!$B$20:$R$31,MATCH('シート⑨-2'!X38,減価償却!$T$4:$T$19,-1)+1,1))</f>
        <v>0</v>
      </c>
      <c r="Z38" s="83">
        <f t="shared" si="13"/>
        <v>0</v>
      </c>
      <c r="AA38" s="83">
        <f t="shared" si="14"/>
        <v>0</v>
      </c>
    </row>
    <row r="39" spans="1:27" ht="18" customHeight="1">
      <c r="A39" s="124">
        <v>6</v>
      </c>
      <c r="B39" s="209"/>
      <c r="C39" s="314"/>
      <c r="D39" s="209"/>
      <c r="E39" s="304"/>
      <c r="F39" s="99"/>
      <c r="G39" s="100"/>
      <c r="H39" s="81">
        <f t="shared" si="15"/>
        <v>0</v>
      </c>
      <c r="I39" s="61"/>
      <c r="J39" s="86">
        <f t="shared" si="8"/>
        <v>0</v>
      </c>
      <c r="K39" s="63"/>
      <c r="L39" s="304"/>
      <c r="M39" s="38"/>
      <c r="N39" s="38"/>
      <c r="O39" s="38"/>
      <c r="P39" s="38"/>
      <c r="Q39" s="38"/>
      <c r="R39" s="134" t="e">
        <f t="shared" si="9"/>
        <v>#NUM!</v>
      </c>
      <c r="S39" s="24">
        <v>46082</v>
      </c>
      <c r="T39" s="23">
        <f t="shared" si="10"/>
        <v>31</v>
      </c>
      <c r="U39" s="135">
        <f t="shared" si="11"/>
        <v>-46050</v>
      </c>
      <c r="V39" s="135">
        <v>0</v>
      </c>
      <c r="W39" s="136">
        <v>1</v>
      </c>
      <c r="X39" s="137">
        <f t="shared" si="12"/>
        <v>0</v>
      </c>
      <c r="Y39" s="136">
        <f>IF(OR(F39&lt;20000,YEARFRAC(Q39,O39+1,1)&lt;0.25,E39=1),0,VLOOKUP(E39,減価償却!$B$20:$R$31,MATCH('シート⑨-2'!X39,減価償却!$T$4:$T$19,-1)+1,1))</f>
        <v>0</v>
      </c>
      <c r="Z39" s="83">
        <f t="shared" si="13"/>
        <v>0</v>
      </c>
      <c r="AA39" s="83">
        <f t="shared" si="14"/>
        <v>0</v>
      </c>
    </row>
    <row r="40" spans="1:27" ht="18" customHeight="1">
      <c r="A40" s="124">
        <v>7</v>
      </c>
      <c r="B40" s="209"/>
      <c r="C40" s="314"/>
      <c r="D40" s="209"/>
      <c r="E40" s="304"/>
      <c r="F40" s="99"/>
      <c r="G40" s="100"/>
      <c r="H40" s="81">
        <f t="shared" si="15"/>
        <v>0</v>
      </c>
      <c r="I40" s="61"/>
      <c r="J40" s="86">
        <f t="shared" si="8"/>
        <v>0</v>
      </c>
      <c r="K40" s="63"/>
      <c r="L40" s="304"/>
      <c r="M40" s="38"/>
      <c r="N40" s="38"/>
      <c r="O40" s="38"/>
      <c r="P40" s="38"/>
      <c r="Q40" s="38"/>
      <c r="R40" s="134" t="e">
        <f t="shared" si="9"/>
        <v>#NUM!</v>
      </c>
      <c r="S40" s="24">
        <v>46082</v>
      </c>
      <c r="T40" s="23">
        <f t="shared" si="10"/>
        <v>31</v>
      </c>
      <c r="U40" s="135">
        <f t="shared" si="11"/>
        <v>-46050</v>
      </c>
      <c r="V40" s="135">
        <v>0</v>
      </c>
      <c r="W40" s="136">
        <v>1</v>
      </c>
      <c r="X40" s="137">
        <f t="shared" si="12"/>
        <v>0</v>
      </c>
      <c r="Y40" s="136">
        <f>IF(OR(F40&lt;20000,YEARFRAC(Q40,O40+1,1)&lt;0.25,E40=1),0,VLOOKUP(E40,減価償却!$B$20:$R$31,MATCH('シート⑨-2'!X40,減価償却!$T$4:$T$19,-1)+1,1))</f>
        <v>0</v>
      </c>
      <c r="Z40" s="83">
        <f t="shared" si="13"/>
        <v>0</v>
      </c>
      <c r="AA40" s="83">
        <f t="shared" si="14"/>
        <v>0</v>
      </c>
    </row>
    <row r="41" spans="1:27" ht="18" customHeight="1">
      <c r="A41" s="124">
        <v>8</v>
      </c>
      <c r="B41" s="209"/>
      <c r="C41" s="314"/>
      <c r="D41" s="209"/>
      <c r="E41" s="304"/>
      <c r="F41" s="99"/>
      <c r="G41" s="100"/>
      <c r="H41" s="81">
        <f t="shared" si="15"/>
        <v>0</v>
      </c>
      <c r="I41" s="61"/>
      <c r="J41" s="86">
        <f t="shared" si="8"/>
        <v>0</v>
      </c>
      <c r="K41" s="63"/>
      <c r="L41" s="304"/>
      <c r="M41" s="38"/>
      <c r="N41" s="38"/>
      <c r="O41" s="38"/>
      <c r="P41" s="38"/>
      <c r="Q41" s="38"/>
      <c r="R41" s="134" t="e">
        <f t="shared" si="9"/>
        <v>#NUM!</v>
      </c>
      <c r="S41" s="24">
        <v>46082</v>
      </c>
      <c r="T41" s="23">
        <f t="shared" si="10"/>
        <v>31</v>
      </c>
      <c r="U41" s="135">
        <f t="shared" si="11"/>
        <v>-46050</v>
      </c>
      <c r="V41" s="135">
        <v>0</v>
      </c>
      <c r="W41" s="136">
        <v>1</v>
      </c>
      <c r="X41" s="137">
        <f t="shared" si="12"/>
        <v>0</v>
      </c>
      <c r="Y41" s="136">
        <f>IF(OR(F41&lt;20000,YEARFRAC(Q41,O41+1,1)&lt;0.25,E41=1),0,VLOOKUP(E41,減価償却!$B$20:$R$31,MATCH('シート⑨-2'!X41,減価償却!$T$4:$T$19,-1)+1,1))</f>
        <v>0</v>
      </c>
      <c r="Z41" s="83">
        <f t="shared" si="13"/>
        <v>0</v>
      </c>
      <c r="AA41" s="83">
        <f t="shared" si="14"/>
        <v>0</v>
      </c>
    </row>
    <row r="42" spans="1:27" ht="18" customHeight="1">
      <c r="A42" s="124">
        <v>9</v>
      </c>
      <c r="B42" s="209"/>
      <c r="C42" s="314"/>
      <c r="D42" s="209"/>
      <c r="E42" s="304"/>
      <c r="F42" s="99"/>
      <c r="G42" s="100"/>
      <c r="H42" s="81">
        <f t="shared" si="15"/>
        <v>0</v>
      </c>
      <c r="I42" s="61"/>
      <c r="J42" s="86">
        <f t="shared" si="8"/>
        <v>0</v>
      </c>
      <c r="K42" s="63"/>
      <c r="L42" s="304"/>
      <c r="M42" s="38"/>
      <c r="N42" s="38"/>
      <c r="O42" s="38"/>
      <c r="P42" s="38"/>
      <c r="Q42" s="38"/>
      <c r="R42" s="134" t="e">
        <f t="shared" si="9"/>
        <v>#NUM!</v>
      </c>
      <c r="S42" s="24">
        <v>46082</v>
      </c>
      <c r="T42" s="23">
        <f t="shared" si="10"/>
        <v>31</v>
      </c>
      <c r="U42" s="135">
        <f t="shared" si="11"/>
        <v>-46050</v>
      </c>
      <c r="V42" s="135">
        <v>0</v>
      </c>
      <c r="W42" s="136">
        <v>1</v>
      </c>
      <c r="X42" s="137">
        <f t="shared" si="12"/>
        <v>0</v>
      </c>
      <c r="Y42" s="136">
        <f>IF(OR(F42&lt;20000,YEARFRAC(Q42,O42+1,1)&lt;0.25,E42=1),0,VLOOKUP(E42,減価償却!$B$20:$R$31,MATCH('シート⑨-2'!X42,減価償却!$T$4:$T$19,-1)+1,1))</f>
        <v>0</v>
      </c>
      <c r="Z42" s="83">
        <f t="shared" si="13"/>
        <v>0</v>
      </c>
      <c r="AA42" s="83">
        <f t="shared" si="14"/>
        <v>0</v>
      </c>
    </row>
    <row r="43" spans="1:27" ht="18" customHeight="1">
      <c r="A43" s="124">
        <v>10</v>
      </c>
      <c r="B43" s="209"/>
      <c r="C43" s="314"/>
      <c r="D43" s="209"/>
      <c r="E43" s="304"/>
      <c r="F43" s="99"/>
      <c r="G43" s="100"/>
      <c r="H43" s="81">
        <f t="shared" si="15"/>
        <v>0</v>
      </c>
      <c r="I43" s="61"/>
      <c r="J43" s="86">
        <f t="shared" si="8"/>
        <v>0</v>
      </c>
      <c r="K43" s="63"/>
      <c r="L43" s="304"/>
      <c r="M43" s="38"/>
      <c r="N43" s="38"/>
      <c r="O43" s="38"/>
      <c r="P43" s="38"/>
      <c r="Q43" s="38"/>
      <c r="R43" s="134" t="e">
        <f t="shared" si="9"/>
        <v>#NUM!</v>
      </c>
      <c r="S43" s="24">
        <v>46082</v>
      </c>
      <c r="T43" s="23">
        <f t="shared" si="10"/>
        <v>31</v>
      </c>
      <c r="U43" s="135">
        <f t="shared" si="11"/>
        <v>-46050</v>
      </c>
      <c r="V43" s="135">
        <v>0</v>
      </c>
      <c r="W43" s="136">
        <v>1</v>
      </c>
      <c r="X43" s="137">
        <f t="shared" si="12"/>
        <v>0</v>
      </c>
      <c r="Y43" s="136">
        <f>IF(OR(F43&lt;20000,YEARFRAC(Q43,O43+1,1)&lt;0.25,E43=1),0,VLOOKUP(E43,減価償却!$B$20:$R$31,MATCH('シート⑨-2'!X43,減価償却!$T$4:$T$19,-1)+1,1))</f>
        <v>0</v>
      </c>
      <c r="Z43" s="83">
        <f t="shared" si="13"/>
        <v>0</v>
      </c>
      <c r="AA43" s="83">
        <f t="shared" si="14"/>
        <v>0</v>
      </c>
    </row>
    <row r="44" spans="1:27" ht="18" customHeight="1">
      <c r="A44" s="124">
        <v>11</v>
      </c>
      <c r="B44" s="209"/>
      <c r="C44" s="314"/>
      <c r="D44" s="209"/>
      <c r="E44" s="304"/>
      <c r="F44" s="99"/>
      <c r="G44" s="100"/>
      <c r="H44" s="81">
        <f t="shared" si="15"/>
        <v>0</v>
      </c>
      <c r="I44" s="61"/>
      <c r="J44" s="86">
        <f t="shared" si="8"/>
        <v>0</v>
      </c>
      <c r="K44" s="63"/>
      <c r="L44" s="304"/>
      <c r="M44" s="38"/>
      <c r="N44" s="38"/>
      <c r="O44" s="38"/>
      <c r="P44" s="38"/>
      <c r="Q44" s="38"/>
      <c r="R44" s="134" t="e">
        <f t="shared" si="9"/>
        <v>#NUM!</v>
      </c>
      <c r="S44" s="24">
        <v>46082</v>
      </c>
      <c r="T44" s="23">
        <f t="shared" si="10"/>
        <v>31</v>
      </c>
      <c r="U44" s="135">
        <f t="shared" si="11"/>
        <v>-46050</v>
      </c>
      <c r="V44" s="135">
        <v>0</v>
      </c>
      <c r="W44" s="136">
        <v>1</v>
      </c>
      <c r="X44" s="137">
        <f t="shared" si="12"/>
        <v>0</v>
      </c>
      <c r="Y44" s="136">
        <f>IF(OR(F44&lt;20000,YEARFRAC(Q44,O44+1,1)&lt;0.25,E44=1),0,VLOOKUP(E44,減価償却!$B$20:$R$31,MATCH('シート⑨-2'!X44,減価償却!$T$4:$T$19,-1)+1,1))</f>
        <v>0</v>
      </c>
      <c r="Z44" s="83">
        <f t="shared" si="13"/>
        <v>0</v>
      </c>
      <c r="AA44" s="83">
        <f t="shared" si="14"/>
        <v>0</v>
      </c>
    </row>
    <row r="45" spans="1:27" ht="18" customHeight="1">
      <c r="A45" s="124">
        <v>12</v>
      </c>
      <c r="B45" s="209"/>
      <c r="C45" s="314"/>
      <c r="D45" s="209"/>
      <c r="E45" s="304"/>
      <c r="F45" s="99"/>
      <c r="G45" s="100"/>
      <c r="H45" s="81">
        <f t="shared" si="15"/>
        <v>0</v>
      </c>
      <c r="I45" s="61"/>
      <c r="J45" s="86">
        <f t="shared" si="8"/>
        <v>0</v>
      </c>
      <c r="K45" s="63"/>
      <c r="L45" s="304"/>
      <c r="M45" s="38"/>
      <c r="N45" s="38"/>
      <c r="O45" s="38"/>
      <c r="P45" s="38"/>
      <c r="Q45" s="38"/>
      <c r="R45" s="134" t="e">
        <f t="shared" si="9"/>
        <v>#NUM!</v>
      </c>
      <c r="S45" s="24">
        <v>46082</v>
      </c>
      <c r="T45" s="23">
        <f t="shared" si="10"/>
        <v>31</v>
      </c>
      <c r="U45" s="135">
        <f t="shared" si="11"/>
        <v>-46050</v>
      </c>
      <c r="V45" s="135">
        <v>0</v>
      </c>
      <c r="W45" s="136">
        <v>1</v>
      </c>
      <c r="X45" s="137">
        <f t="shared" si="12"/>
        <v>0</v>
      </c>
      <c r="Y45" s="136">
        <f>IF(OR(F45&lt;20000,YEARFRAC(Q45,O45+1,1)&lt;0.25,E45=1),0,VLOOKUP(E45,減価償却!$B$20:$R$31,MATCH('シート⑨-2'!X45,減価償却!$T$4:$T$19,-1)+1,1))</f>
        <v>0</v>
      </c>
      <c r="Z45" s="83">
        <f t="shared" si="13"/>
        <v>0</v>
      </c>
      <c r="AA45" s="83">
        <f t="shared" si="14"/>
        <v>0</v>
      </c>
    </row>
    <row r="46" spans="1:27" ht="18" customHeight="1">
      <c r="A46" s="124">
        <v>13</v>
      </c>
      <c r="B46" s="209"/>
      <c r="C46" s="314"/>
      <c r="D46" s="209"/>
      <c r="E46" s="304"/>
      <c r="F46" s="99"/>
      <c r="G46" s="100"/>
      <c r="H46" s="81">
        <f t="shared" si="15"/>
        <v>0</v>
      </c>
      <c r="I46" s="61"/>
      <c r="J46" s="86">
        <f t="shared" si="8"/>
        <v>0</v>
      </c>
      <c r="K46" s="63"/>
      <c r="L46" s="304"/>
      <c r="M46" s="38"/>
      <c r="N46" s="38"/>
      <c r="O46" s="38"/>
      <c r="P46" s="38"/>
      <c r="Q46" s="38"/>
      <c r="R46" s="134" t="e">
        <f t="shared" si="9"/>
        <v>#NUM!</v>
      </c>
      <c r="S46" s="24">
        <v>46082</v>
      </c>
      <c r="T46" s="23">
        <f t="shared" si="10"/>
        <v>31</v>
      </c>
      <c r="U46" s="135">
        <f t="shared" si="11"/>
        <v>-46050</v>
      </c>
      <c r="V46" s="135">
        <v>0</v>
      </c>
      <c r="W46" s="136">
        <v>1</v>
      </c>
      <c r="X46" s="137">
        <f t="shared" si="12"/>
        <v>0</v>
      </c>
      <c r="Y46" s="136">
        <f>IF(OR(F46&lt;20000,YEARFRAC(Q46,O46+1,1)&lt;0.25,E46=1),0,VLOOKUP(E46,減価償却!$B$20:$R$31,MATCH('シート⑨-2'!X46,減価償却!$T$4:$T$19,-1)+1,1))</f>
        <v>0</v>
      </c>
      <c r="Z46" s="83">
        <f t="shared" si="13"/>
        <v>0</v>
      </c>
      <c r="AA46" s="83">
        <f t="shared" si="14"/>
        <v>0</v>
      </c>
    </row>
    <row r="47" spans="1:27" ht="18" customHeight="1">
      <c r="A47" s="124">
        <v>14</v>
      </c>
      <c r="B47" s="209"/>
      <c r="C47" s="314"/>
      <c r="D47" s="209"/>
      <c r="E47" s="304"/>
      <c r="F47" s="99"/>
      <c r="G47" s="100"/>
      <c r="H47" s="81">
        <f t="shared" si="15"/>
        <v>0</v>
      </c>
      <c r="I47" s="61"/>
      <c r="J47" s="86">
        <f t="shared" si="8"/>
        <v>0</v>
      </c>
      <c r="K47" s="63"/>
      <c r="L47" s="304"/>
      <c r="M47" s="38"/>
      <c r="N47" s="38"/>
      <c r="O47" s="38"/>
      <c r="P47" s="38"/>
      <c r="Q47" s="38"/>
      <c r="R47" s="134" t="e">
        <f t="shared" si="9"/>
        <v>#NUM!</v>
      </c>
      <c r="S47" s="24">
        <v>46082</v>
      </c>
      <c r="T47" s="23">
        <f t="shared" si="10"/>
        <v>31</v>
      </c>
      <c r="U47" s="135">
        <f t="shared" si="11"/>
        <v>-46050</v>
      </c>
      <c r="V47" s="135">
        <v>0</v>
      </c>
      <c r="W47" s="136">
        <v>1</v>
      </c>
      <c r="X47" s="137">
        <f t="shared" si="12"/>
        <v>0</v>
      </c>
      <c r="Y47" s="136">
        <f>IF(OR(F47&lt;20000,YEARFRAC(Q47,O47+1,1)&lt;0.25,E47=1),0,VLOOKUP(E47,減価償却!$B$20:$R$31,MATCH('シート⑨-2'!X47,減価償却!$T$4:$T$19,-1)+1,1))</f>
        <v>0</v>
      </c>
      <c r="Z47" s="83">
        <f t="shared" si="13"/>
        <v>0</v>
      </c>
      <c r="AA47" s="83">
        <f t="shared" si="14"/>
        <v>0</v>
      </c>
    </row>
    <row r="48" spans="1:27" ht="18" customHeight="1">
      <c r="A48" s="124">
        <v>15</v>
      </c>
      <c r="B48" s="209"/>
      <c r="C48" s="314"/>
      <c r="D48" s="209"/>
      <c r="E48" s="304"/>
      <c r="F48" s="99"/>
      <c r="G48" s="100"/>
      <c r="H48" s="81">
        <f t="shared" si="15"/>
        <v>0</v>
      </c>
      <c r="I48" s="61"/>
      <c r="J48" s="86">
        <f t="shared" si="8"/>
        <v>0</v>
      </c>
      <c r="K48" s="63"/>
      <c r="L48" s="304"/>
      <c r="M48" s="38"/>
      <c r="N48" s="38"/>
      <c r="O48" s="38"/>
      <c r="P48" s="38"/>
      <c r="Q48" s="38"/>
      <c r="R48" s="134" t="e">
        <f t="shared" si="9"/>
        <v>#NUM!</v>
      </c>
      <c r="S48" s="24">
        <v>46082</v>
      </c>
      <c r="T48" s="23">
        <f t="shared" si="10"/>
        <v>31</v>
      </c>
      <c r="U48" s="135">
        <f t="shared" si="11"/>
        <v>-46050</v>
      </c>
      <c r="V48" s="135">
        <v>0</v>
      </c>
      <c r="W48" s="136">
        <v>1</v>
      </c>
      <c r="X48" s="137">
        <f t="shared" si="12"/>
        <v>0</v>
      </c>
      <c r="Y48" s="136">
        <f>IF(OR(F48&lt;20000,YEARFRAC(Q48,O48+1,1)&lt;0.25,E48=1),0,VLOOKUP(E48,減価償却!$B$20:$R$31,MATCH('シート⑨-2'!X48,減価償却!$T$4:$T$19,-1)+1,1))</f>
        <v>0</v>
      </c>
      <c r="Z48" s="83">
        <f t="shared" si="13"/>
        <v>0</v>
      </c>
      <c r="AA48" s="83">
        <f t="shared" si="14"/>
        <v>0</v>
      </c>
    </row>
    <row r="49" spans="1:27" ht="18" customHeight="1">
      <c r="A49" s="320"/>
      <c r="B49" s="319"/>
      <c r="C49" s="319"/>
      <c r="D49" s="319"/>
      <c r="E49" s="319"/>
      <c r="F49" s="319"/>
      <c r="G49" s="319"/>
      <c r="H49" s="319"/>
      <c r="I49" s="319"/>
      <c r="J49" s="319"/>
      <c r="K49" s="319"/>
      <c r="L49" s="319"/>
      <c r="M49" s="319"/>
      <c r="N49" s="319"/>
      <c r="O49" s="319"/>
      <c r="P49" s="327"/>
      <c r="Q49" s="328" t="s">
        <v>16</v>
      </c>
      <c r="R49" s="7"/>
      <c r="S49" s="7"/>
      <c r="T49" s="7"/>
      <c r="U49" s="7"/>
      <c r="V49" s="7"/>
      <c r="W49" s="7"/>
      <c r="X49" s="7"/>
      <c r="Y49" s="87"/>
      <c r="Z49" s="83">
        <f>SUM(Z34:Z48)</f>
        <v>0</v>
      </c>
      <c r="AA49" s="83">
        <f>SUM(AA34:AA48)</f>
        <v>0</v>
      </c>
    </row>
  </sheetData>
  <sheetProtection password="EADB" sheet="1" objects="1" scenarios="1" selectLockedCells="1"/>
  <mergeCells count="51">
    <mergeCell ref="B3:C3"/>
    <mergeCell ref="D3:F3"/>
    <mergeCell ref="B4:C4"/>
    <mergeCell ref="D4:F4"/>
    <mergeCell ref="B5:C5"/>
    <mergeCell ref="D5:F5"/>
    <mergeCell ref="D6:F6"/>
    <mergeCell ref="D7:F7"/>
    <mergeCell ref="B8:C9"/>
    <mergeCell ref="D8:E8"/>
    <mergeCell ref="D9:E9"/>
    <mergeCell ref="B6:C6"/>
    <mergeCell ref="B7:C7"/>
    <mergeCell ref="M12:M13"/>
    <mergeCell ref="A12:A13"/>
    <mergeCell ref="B12:B13"/>
    <mergeCell ref="C12:C13"/>
    <mergeCell ref="D12:D13"/>
    <mergeCell ref="E12:E13"/>
    <mergeCell ref="F12:F13"/>
    <mergeCell ref="G12:G13"/>
    <mergeCell ref="H12:H13"/>
    <mergeCell ref="I12:I13"/>
    <mergeCell ref="J12:J13"/>
    <mergeCell ref="K12:L12"/>
    <mergeCell ref="AA12:AA13"/>
    <mergeCell ref="N12:O12"/>
    <mergeCell ref="P12:Q12"/>
    <mergeCell ref="S12:T12"/>
    <mergeCell ref="V12:W12"/>
    <mergeCell ref="X12:Y12"/>
    <mergeCell ref="Z12:Z13"/>
    <mergeCell ref="A32:A33"/>
    <mergeCell ref="B32:B33"/>
    <mergeCell ref="C32:C33"/>
    <mergeCell ref="D32:D33"/>
    <mergeCell ref="E32:E33"/>
    <mergeCell ref="F32:F33"/>
    <mergeCell ref="G32:G33"/>
    <mergeCell ref="H32:H33"/>
    <mergeCell ref="I32:I33"/>
    <mergeCell ref="J32:J33"/>
    <mergeCell ref="V32:W32"/>
    <mergeCell ref="X32:Y32"/>
    <mergeCell ref="Z32:Z33"/>
    <mergeCell ref="AA32:AA33"/>
    <mergeCell ref="K32:L32"/>
    <mergeCell ref="M32:M33"/>
    <mergeCell ref="N32:O32"/>
    <mergeCell ref="P32:Q32"/>
    <mergeCell ref="S32:T32"/>
  </mergeCells>
  <phoneticPr fontId="4"/>
  <conditionalFormatting sqref="N14:O28 N34:O48">
    <cfRule type="expression" dxfId="4" priority="4">
      <formula>AND($O14&lt;&gt;"",$N14&lt;&gt;"",$O14-$N14&lt;0)</formula>
    </cfRule>
  </conditionalFormatting>
  <conditionalFormatting sqref="B14:G28 I14:I28 K14:Q28 B34:G48 I34:I48 K34:Q48">
    <cfRule type="expression" dxfId="3" priority="6">
      <formula>B14&lt;&gt;""</formula>
    </cfRule>
  </conditionalFormatting>
  <conditionalFormatting sqref="P14:Q28 P34:Q48">
    <cfRule type="expression" dxfId="2" priority="3">
      <formula>AND($Q14&lt;&gt;"",$P14&lt;&gt;"",$Q14-$P14&lt;0)</formula>
    </cfRule>
  </conditionalFormatting>
  <conditionalFormatting sqref="M14:Q28 M34:Q48">
    <cfRule type="expression" dxfId="1" priority="5">
      <formula>AND(M14&lt;&gt;"",M14-$D$7&lt;0)</formula>
    </cfRule>
  </conditionalFormatting>
  <dataValidations count="3">
    <dataValidation type="date" operator="greaterThanOrEqual" allowBlank="1" showInputMessage="1" showErrorMessage="1" error="日付を入力して下さい。_x000a_&quot;2023/1/1&quot;の様にご入力下さい。_x000a_" sqref="M14:R28 M34:R48">
      <formula1>1</formula1>
    </dataValidation>
    <dataValidation type="list" allowBlank="1" showInputMessage="1" showErrorMessage="1" sqref="B14:B28 B34:B48">
      <formula1>"新規,変更,申請済"</formula1>
    </dataValidation>
    <dataValidation type="list" allowBlank="1" showInputMessage="1" showErrorMessage="1" sqref="D14:D28 D34:D48">
      <formula1>"購入,サブスク,リース,レンタル"</formula1>
    </dataValidation>
  </dataValidations>
  <pageMargins left="0.51181102362204722" right="0.31496062992125984" top="0.55118110236220474" bottom="0.55118110236220474" header="0.31496062992125984" footer="0.31496062992125984"/>
  <pageSetup paperSize="8" scale="73"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E14:E28 E34:E48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16"/>
  <sheetViews>
    <sheetView showGridLines="0" view="pageBreakPreview" zoomScaleNormal="100" zoomScaleSheetLayoutView="100" workbookViewId="0"/>
  </sheetViews>
  <sheetFormatPr defaultColWidth="9" defaultRowHeight="18.75"/>
  <cols>
    <col min="1" max="1" width="0.875" style="284" customWidth="1"/>
    <col min="2" max="2" width="26.5" style="284" customWidth="1"/>
    <col min="3" max="5" width="12.25" style="284" customWidth="1"/>
    <col min="6" max="22" width="10.125" style="284" customWidth="1"/>
    <col min="23" max="23" width="2.625" style="284" customWidth="1"/>
    <col min="24" max="16384" width="9" style="284"/>
  </cols>
  <sheetData>
    <row r="3" spans="2:22" ht="24">
      <c r="B3" s="283" t="s">
        <v>1130</v>
      </c>
    </row>
    <row r="4" spans="2:22">
      <c r="B4" s="551" t="s">
        <v>1119</v>
      </c>
      <c r="C4" s="557" t="s">
        <v>1099</v>
      </c>
      <c r="D4" s="558"/>
      <c r="E4" s="558"/>
      <c r="F4" s="558"/>
      <c r="G4" s="558"/>
      <c r="H4" s="558"/>
      <c r="I4" s="558"/>
      <c r="J4" s="558"/>
      <c r="K4" s="558"/>
      <c r="L4" s="558"/>
      <c r="M4" s="558"/>
      <c r="N4" s="558"/>
      <c r="O4" s="558"/>
      <c r="P4" s="558"/>
      <c r="Q4" s="558"/>
      <c r="R4" s="558"/>
      <c r="S4" s="558"/>
      <c r="T4" s="558"/>
      <c r="U4" s="558"/>
      <c r="V4" s="559"/>
    </row>
    <row r="5" spans="2:22">
      <c r="B5" s="552"/>
      <c r="C5" s="560" t="s">
        <v>1100</v>
      </c>
      <c r="D5" s="561"/>
      <c r="E5" s="561"/>
      <c r="F5" s="561"/>
      <c r="G5" s="561"/>
      <c r="H5" s="561"/>
      <c r="I5" s="561"/>
      <c r="J5" s="561"/>
      <c r="K5" s="561"/>
      <c r="L5" s="561"/>
      <c r="M5" s="561"/>
      <c r="N5" s="561"/>
      <c r="O5" s="561"/>
      <c r="P5" s="561"/>
      <c r="Q5" s="562"/>
      <c r="R5" s="560" t="s">
        <v>1101</v>
      </c>
      <c r="S5" s="561"/>
      <c r="T5" s="561"/>
      <c r="U5" s="562"/>
      <c r="V5" s="563" t="s">
        <v>1102</v>
      </c>
    </row>
    <row r="6" spans="2:22">
      <c r="B6" s="552"/>
      <c r="C6" s="560" t="s">
        <v>1132</v>
      </c>
      <c r="D6" s="561"/>
      <c r="E6" s="561"/>
      <c r="F6" s="561"/>
      <c r="G6" s="561"/>
      <c r="H6" s="561"/>
      <c r="I6" s="561"/>
      <c r="J6" s="561"/>
      <c r="K6" s="561"/>
      <c r="L6" s="561"/>
      <c r="M6" s="561"/>
      <c r="N6" s="561"/>
      <c r="O6" s="561"/>
      <c r="P6" s="561"/>
      <c r="Q6" s="310" t="s">
        <v>1139</v>
      </c>
      <c r="R6" s="566" t="s">
        <v>1132</v>
      </c>
      <c r="S6" s="567"/>
      <c r="T6" s="567"/>
      <c r="U6" s="310" t="s">
        <v>1139</v>
      </c>
      <c r="V6" s="564"/>
    </row>
    <row r="7" spans="2:22">
      <c r="B7" s="552"/>
      <c r="C7" s="568" t="s">
        <v>1103</v>
      </c>
      <c r="D7" s="568" t="s">
        <v>1104</v>
      </c>
      <c r="E7" s="568" t="s">
        <v>1105</v>
      </c>
      <c r="F7" s="568" t="s">
        <v>1106</v>
      </c>
      <c r="G7" s="568" t="s">
        <v>1127</v>
      </c>
      <c r="H7" s="568" t="s">
        <v>1107</v>
      </c>
      <c r="I7" s="570" t="s">
        <v>1108</v>
      </c>
      <c r="J7" s="571"/>
      <c r="K7" s="571"/>
      <c r="L7" s="571"/>
      <c r="M7" s="572"/>
      <c r="N7" s="554" t="s">
        <v>1109</v>
      </c>
      <c r="O7" s="554" t="s">
        <v>1110</v>
      </c>
      <c r="P7" s="555" t="s">
        <v>1111</v>
      </c>
      <c r="Q7" s="556" t="s">
        <v>1149</v>
      </c>
      <c r="R7" s="568" t="s">
        <v>1129</v>
      </c>
      <c r="S7" s="568" t="s">
        <v>1136</v>
      </c>
      <c r="T7" s="554" t="s">
        <v>1111</v>
      </c>
      <c r="U7" s="556" t="s">
        <v>1150</v>
      </c>
      <c r="V7" s="564"/>
    </row>
    <row r="8" spans="2:22">
      <c r="B8" s="552"/>
      <c r="C8" s="568"/>
      <c r="D8" s="568"/>
      <c r="E8" s="568"/>
      <c r="F8" s="568"/>
      <c r="G8" s="568"/>
      <c r="H8" s="568"/>
      <c r="I8" s="570" t="s">
        <v>1112</v>
      </c>
      <c r="J8" s="571"/>
      <c r="K8" s="571"/>
      <c r="L8" s="572"/>
      <c r="M8" s="573" t="s">
        <v>1140</v>
      </c>
      <c r="N8" s="554"/>
      <c r="O8" s="554"/>
      <c r="P8" s="556"/>
      <c r="Q8" s="556"/>
      <c r="R8" s="568"/>
      <c r="S8" s="568"/>
      <c r="T8" s="554"/>
      <c r="U8" s="556"/>
      <c r="V8" s="564"/>
    </row>
    <row r="9" spans="2:22" ht="82.5">
      <c r="B9" s="553"/>
      <c r="C9" s="569"/>
      <c r="D9" s="569"/>
      <c r="E9" s="569"/>
      <c r="F9" s="569"/>
      <c r="G9" s="569"/>
      <c r="H9" s="569"/>
      <c r="I9" s="285" t="s">
        <v>1113</v>
      </c>
      <c r="J9" s="285" t="s">
        <v>1128</v>
      </c>
      <c r="K9" s="285" t="s">
        <v>1114</v>
      </c>
      <c r="L9" s="315" t="s">
        <v>16</v>
      </c>
      <c r="M9" s="574"/>
      <c r="N9" s="555"/>
      <c r="O9" s="555"/>
      <c r="P9" s="556"/>
      <c r="Q9" s="556"/>
      <c r="R9" s="569"/>
      <c r="S9" s="569"/>
      <c r="T9" s="555"/>
      <c r="U9" s="556"/>
      <c r="V9" s="565"/>
    </row>
    <row r="10" spans="2:22" ht="37.5">
      <c r="B10" s="286" t="s">
        <v>1115</v>
      </c>
      <c r="C10" s="287">
        <f>ROUNDDOWN(シート①!AD59/1000,0)</f>
        <v>0</v>
      </c>
      <c r="D10" s="287">
        <f>ROUNDDOWN(シート①!AE59/1000,0)</f>
        <v>0</v>
      </c>
      <c r="E10" s="287">
        <f>ROUNDDOWN(シート①!AF59/1000,0)</f>
        <v>0</v>
      </c>
      <c r="F10" s="287">
        <f>ROUNDDOWN(シート④!M20/1000,0)</f>
        <v>0</v>
      </c>
      <c r="G10" s="287">
        <f>ROUNDDOWN(シート④!M40/1000,0)</f>
        <v>0</v>
      </c>
      <c r="H10" s="287">
        <f>ROUNDDOWN(シート②!P41/1000,0)</f>
        <v>0</v>
      </c>
      <c r="I10" s="287">
        <f>ROUNDDOWN(シート⑥!M27/1000,0)</f>
        <v>0</v>
      </c>
      <c r="J10" s="287">
        <f>ROUNDDOWN(シート⑥!M44/1000,0)</f>
        <v>0</v>
      </c>
      <c r="K10" s="287">
        <f>ROUNDDOWN(シート⑥!M60/1000,0)</f>
        <v>0</v>
      </c>
      <c r="L10" s="288">
        <f>SUM(I10:K10)</f>
        <v>0</v>
      </c>
      <c r="M10" s="287">
        <f>ROUNDDOWN(シート④!M60/1000,0)</f>
        <v>0</v>
      </c>
      <c r="N10" s="289" t="s">
        <v>1116</v>
      </c>
      <c r="O10" s="289" t="s">
        <v>1116</v>
      </c>
      <c r="P10" s="288">
        <f>SUM(C10:K10,M10)</f>
        <v>0</v>
      </c>
      <c r="Q10" s="288">
        <f>ROUNDDOWN(P10*1/2,0)</f>
        <v>0</v>
      </c>
      <c r="R10" s="287">
        <f>ROUNDDOWN(シート⑧!G46/1000,0)</f>
        <v>0</v>
      </c>
      <c r="S10" s="287">
        <f>ROUNDDOWN(シート⑧!G52/1000,0)</f>
        <v>0</v>
      </c>
      <c r="T10" s="288">
        <f>SUM(R10:S10)</f>
        <v>0</v>
      </c>
      <c r="U10" s="288">
        <f>T10*1/1</f>
        <v>0</v>
      </c>
      <c r="V10" s="288">
        <f>Q10+U10</f>
        <v>0</v>
      </c>
    </row>
    <row r="12" spans="2:22" ht="24">
      <c r="B12" s="283" t="s">
        <v>1131</v>
      </c>
    </row>
    <row r="13" spans="2:22" ht="37.5">
      <c r="B13" s="308" t="s">
        <v>1143</v>
      </c>
      <c r="C13" s="345">
        <f>ROUNDDOWN(シート①!AD59/1000/2,0)</f>
        <v>0</v>
      </c>
      <c r="D13" s="345">
        <f>ROUNDDOWN(シート①!AE59/1000/2,0)</f>
        <v>0</v>
      </c>
      <c r="E13" s="345">
        <f>ROUNDDOWN(シート①!AF59/1000/2,0)</f>
        <v>0</v>
      </c>
    </row>
    <row r="14" spans="2:22" ht="37.5">
      <c r="B14" s="309" t="s">
        <v>1133</v>
      </c>
      <c r="C14" s="345">
        <f>ROUNDDOWN(シート①!AH59/1000/2,0)</f>
        <v>0</v>
      </c>
      <c r="D14" s="345">
        <f>ROUNDDOWN(シート①!AI59/1000/2,0)</f>
        <v>0</v>
      </c>
      <c r="E14" s="345">
        <f>ROUNDDOWN(シート①!AJ59/1000/2,0)</f>
        <v>0</v>
      </c>
      <c r="F14" s="290"/>
      <c r="G14" s="290"/>
      <c r="H14" s="290"/>
      <c r="I14" s="290"/>
      <c r="J14" s="290"/>
      <c r="K14" s="290"/>
      <c r="L14" s="290"/>
      <c r="M14" s="290"/>
      <c r="N14" s="290"/>
      <c r="O14" s="290"/>
      <c r="P14" s="290"/>
      <c r="Q14" s="290"/>
      <c r="R14" s="290"/>
      <c r="S14" s="290"/>
      <c r="T14" s="290"/>
      <c r="U14" s="290"/>
      <c r="V14" s="290"/>
    </row>
    <row r="15" spans="2:22">
      <c r="B15" s="291" t="s">
        <v>1117</v>
      </c>
      <c r="C15" s="295">
        <f t="array" ref="C15">MIN(IF((シート①!$C$14:$C$41="(１)ソフトウェア利用費")*(シート①!$AG$14:$AG$41&gt;=1),シート①!$S$14:$S$41,""))</f>
        <v>0</v>
      </c>
      <c r="D15" s="295">
        <f t="array" ref="D15">MIN(IF((シート①!$C$14:$C$41="(２)ソフトウェア利用関連費")*(シート①!$AG$14:$AG$41&gt;=1),シート①!$S$14:$S$41,""),IF((シート①!$C$47:$C$56="(２)ソフトウェア利用関連費")*(シート①!$AG$47:$AG$56&gt;=1),シート①!$S$47:$S$56,""))</f>
        <v>0</v>
      </c>
      <c r="E15" s="295">
        <f t="array" ref="E15">MIN(IF((シート①!$C$14:$C$41="(３)ＣＤＥ環境構築・利用費")*(シート①!$AG$14:$AG$41&gt;=1),シート①!$S$14:$S$41,""))</f>
        <v>0</v>
      </c>
    </row>
    <row r="16" spans="2:22">
      <c r="B16" s="291" t="s">
        <v>1118</v>
      </c>
      <c r="C16" s="295">
        <f t="array" ref="C16">MAX(IF((シート①!$C$14:$C$41="(１)ソフトウェア利用費")*(シート①!$AG$14:$AG$41&gt;=1),シート①!$T$14:$T$41,""))</f>
        <v>0</v>
      </c>
      <c r="D16" s="295">
        <f t="array" ref="D16">MAX(IF((シート①!$C$14:$C$41="(２)ソフトウェア利用関連費")*(シート①!$AG$14:$AG$41&gt;=1),シート①!$S$14:$S$41,""),IF((シート①!$C$47:$C$56="(２)ソフトウェア利用関連費")*(シート①!$AG$47:$AG$56&gt;=1),シート①!$S$47:$S$56,""))</f>
        <v>0</v>
      </c>
      <c r="E16" s="295">
        <f t="array" ref="E16">MAX(IF((シート①!$C$14:$C$41="(３)ＣＤＥ環境構築・利用費")*(シート①!$AG$14:$AG$41&gt;=1),シート①!$T$14:$T$41,""))</f>
        <v>0</v>
      </c>
    </row>
  </sheetData>
  <sheetProtection password="EADB" sheet="1" objects="1" selectLockedCells="1"/>
  <mergeCells count="24">
    <mergeCell ref="S7:S9"/>
    <mergeCell ref="T7:T9"/>
    <mergeCell ref="U7:U9"/>
    <mergeCell ref="G7:G9"/>
    <mergeCell ref="H7:H9"/>
    <mergeCell ref="I7:M7"/>
    <mergeCell ref="Q7:Q9"/>
    <mergeCell ref="R7:R9"/>
    <mergeCell ref="B4:B9"/>
    <mergeCell ref="N7:N9"/>
    <mergeCell ref="O7:O9"/>
    <mergeCell ref="P7:P9"/>
    <mergeCell ref="C4:V4"/>
    <mergeCell ref="C5:Q5"/>
    <mergeCell ref="R5:U5"/>
    <mergeCell ref="V5:V9"/>
    <mergeCell ref="C6:P6"/>
    <mergeCell ref="R6:T6"/>
    <mergeCell ref="C7:C9"/>
    <mergeCell ref="D7:D9"/>
    <mergeCell ref="E7:E9"/>
    <mergeCell ref="F7:F9"/>
    <mergeCell ref="I8:L8"/>
    <mergeCell ref="M8:M9"/>
  </mergeCells>
  <phoneticPr fontId="4"/>
  <conditionalFormatting sqref="C13:E16">
    <cfRule type="expression" dxfId="0" priority="1">
      <formula>C$14=0</formula>
    </cfRule>
  </conditionalFormatting>
  <pageMargins left="0.7" right="0.7" top="0.75" bottom="0.75" header="0.3" footer="0.3"/>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18"/>
  <sheetViews>
    <sheetView zoomScale="85" zoomScaleNormal="85" workbookViewId="0"/>
  </sheetViews>
  <sheetFormatPr defaultColWidth="49.375" defaultRowHeight="15.95" customHeight="1"/>
  <cols>
    <col min="1" max="1" width="5.5" style="12" customWidth="1"/>
    <col min="2" max="2" width="51.875" style="13" customWidth="1"/>
    <col min="3" max="3" width="38.375" style="13" bestFit="1" customWidth="1"/>
    <col min="4" max="4" width="25.25" style="13" bestFit="1" customWidth="1"/>
    <col min="5" max="5" width="11.75" style="12" bestFit="1" customWidth="1"/>
    <col min="6" max="6" width="56.25" style="13" customWidth="1"/>
    <col min="7" max="7" width="22" style="12" bestFit="1" customWidth="1"/>
    <col min="8" max="16384" width="49.375" style="12"/>
  </cols>
  <sheetData>
    <row r="1" spans="1:7" ht="15.95" customHeight="1">
      <c r="A1" s="139"/>
      <c r="B1" s="575" t="s">
        <v>1155</v>
      </c>
      <c r="C1" s="575"/>
      <c r="D1" s="575"/>
      <c r="E1" s="576"/>
      <c r="F1" s="575"/>
      <c r="G1" s="351"/>
    </row>
    <row r="2" spans="1:7" ht="15.95" customHeight="1">
      <c r="A2" s="139"/>
      <c r="B2" s="140"/>
      <c r="C2" s="141"/>
      <c r="D2" s="140"/>
      <c r="E2" s="151"/>
      <c r="F2" s="142"/>
      <c r="G2" s="143" t="s">
        <v>1240</v>
      </c>
    </row>
    <row r="3" spans="1:7" ht="15.95" customHeight="1">
      <c r="A3" s="144" t="s">
        <v>631</v>
      </c>
      <c r="B3" s="145" t="s">
        <v>632</v>
      </c>
      <c r="C3" s="144" t="s">
        <v>633</v>
      </c>
      <c r="D3" s="145" t="s">
        <v>634</v>
      </c>
      <c r="E3" s="144" t="s">
        <v>635</v>
      </c>
      <c r="F3" s="145" t="s">
        <v>636</v>
      </c>
      <c r="G3" s="352" t="s">
        <v>1198</v>
      </c>
    </row>
    <row r="4" spans="1:7" ht="15.95" customHeight="1">
      <c r="A4" s="146">
        <v>1</v>
      </c>
      <c r="B4" s="147" t="s">
        <v>158</v>
      </c>
      <c r="C4" s="148" t="s">
        <v>61</v>
      </c>
      <c r="D4" s="149" t="s">
        <v>44</v>
      </c>
      <c r="E4" s="150" t="s">
        <v>28</v>
      </c>
      <c r="F4" s="147" t="s">
        <v>157</v>
      </c>
      <c r="G4" s="353" t="s">
        <v>191</v>
      </c>
    </row>
    <row r="5" spans="1:7" ht="15.95" customHeight="1">
      <c r="A5" s="146">
        <v>2</v>
      </c>
      <c r="B5" s="147" t="s">
        <v>156</v>
      </c>
      <c r="C5" s="148" t="s">
        <v>281</v>
      </c>
      <c r="D5" s="149" t="s">
        <v>44</v>
      </c>
      <c r="E5" s="150" t="s">
        <v>28</v>
      </c>
      <c r="F5" s="147" t="s">
        <v>155</v>
      </c>
      <c r="G5" s="353" t="s">
        <v>191</v>
      </c>
    </row>
    <row r="6" spans="1:7" ht="15.95" customHeight="1">
      <c r="A6" s="146">
        <v>3</v>
      </c>
      <c r="B6" s="147" t="s">
        <v>256</v>
      </c>
      <c r="C6" s="148" t="s">
        <v>1003</v>
      </c>
      <c r="D6" s="149" t="s">
        <v>44</v>
      </c>
      <c r="E6" s="150" t="s">
        <v>637</v>
      </c>
      <c r="F6" s="147" t="s">
        <v>257</v>
      </c>
      <c r="G6" s="353" t="s">
        <v>191</v>
      </c>
    </row>
    <row r="7" spans="1:7" ht="15.95" customHeight="1">
      <c r="A7" s="146">
        <v>4</v>
      </c>
      <c r="B7" s="149" t="s">
        <v>258</v>
      </c>
      <c r="C7" s="152" t="s">
        <v>259</v>
      </c>
      <c r="D7" s="149" t="s">
        <v>44</v>
      </c>
      <c r="E7" s="153" t="s">
        <v>638</v>
      </c>
      <c r="F7" s="149" t="s">
        <v>260</v>
      </c>
      <c r="G7" s="354" t="s">
        <v>191</v>
      </c>
    </row>
    <row r="8" spans="1:7" ht="15.95" customHeight="1">
      <c r="A8" s="146">
        <v>5</v>
      </c>
      <c r="B8" s="149" t="s">
        <v>261</v>
      </c>
      <c r="C8" s="152" t="s">
        <v>259</v>
      </c>
      <c r="D8" s="149" t="s">
        <v>639</v>
      </c>
      <c r="E8" s="153" t="s">
        <v>637</v>
      </c>
      <c r="F8" s="149" t="s">
        <v>260</v>
      </c>
      <c r="G8" s="354" t="s">
        <v>191</v>
      </c>
    </row>
    <row r="9" spans="1:7" ht="15.95" customHeight="1">
      <c r="A9" s="146">
        <v>6</v>
      </c>
      <c r="B9" s="149" t="s">
        <v>262</v>
      </c>
      <c r="C9" s="152" t="s">
        <v>259</v>
      </c>
      <c r="D9" s="149" t="s">
        <v>44</v>
      </c>
      <c r="E9" s="153" t="s">
        <v>638</v>
      </c>
      <c r="F9" s="149" t="s">
        <v>260</v>
      </c>
      <c r="G9" s="354" t="s">
        <v>191</v>
      </c>
    </row>
    <row r="10" spans="1:7" ht="15.95" customHeight="1">
      <c r="A10" s="146">
        <v>7</v>
      </c>
      <c r="B10" s="149" t="s">
        <v>263</v>
      </c>
      <c r="C10" s="152" t="s">
        <v>259</v>
      </c>
      <c r="D10" s="149" t="s">
        <v>639</v>
      </c>
      <c r="E10" s="153" t="s">
        <v>637</v>
      </c>
      <c r="F10" s="149" t="s">
        <v>260</v>
      </c>
      <c r="G10" s="354" t="s">
        <v>191</v>
      </c>
    </row>
    <row r="11" spans="1:7" ht="15.95" customHeight="1">
      <c r="A11" s="146">
        <v>8</v>
      </c>
      <c r="B11" s="149" t="s">
        <v>264</v>
      </c>
      <c r="C11" s="152" t="s">
        <v>259</v>
      </c>
      <c r="D11" s="149" t="s">
        <v>44</v>
      </c>
      <c r="E11" s="153" t="s">
        <v>638</v>
      </c>
      <c r="F11" s="149" t="s">
        <v>260</v>
      </c>
      <c r="G11" s="354" t="s">
        <v>191</v>
      </c>
    </row>
    <row r="12" spans="1:7" ht="15.95" customHeight="1">
      <c r="A12" s="146">
        <v>9</v>
      </c>
      <c r="B12" s="149" t="s">
        <v>265</v>
      </c>
      <c r="C12" s="152" t="s">
        <v>259</v>
      </c>
      <c r="D12" s="149" t="s">
        <v>44</v>
      </c>
      <c r="E12" s="153" t="s">
        <v>637</v>
      </c>
      <c r="F12" s="149" t="s">
        <v>266</v>
      </c>
      <c r="G12" s="354" t="s">
        <v>191</v>
      </c>
    </row>
    <row r="13" spans="1:7" ht="15.95" customHeight="1">
      <c r="A13" s="146">
        <v>10</v>
      </c>
      <c r="B13" s="149" t="s">
        <v>267</v>
      </c>
      <c r="C13" s="152" t="s">
        <v>259</v>
      </c>
      <c r="D13" s="149" t="s">
        <v>44</v>
      </c>
      <c r="E13" s="153" t="s">
        <v>638</v>
      </c>
      <c r="F13" s="149" t="s">
        <v>260</v>
      </c>
      <c r="G13" s="354" t="s">
        <v>191</v>
      </c>
    </row>
    <row r="14" spans="1:7" ht="15.95" customHeight="1">
      <c r="A14" s="146">
        <v>11</v>
      </c>
      <c r="B14" s="149" t="s">
        <v>268</v>
      </c>
      <c r="C14" s="152" t="s">
        <v>259</v>
      </c>
      <c r="D14" s="149" t="s">
        <v>44</v>
      </c>
      <c r="E14" s="153" t="s">
        <v>637</v>
      </c>
      <c r="F14" s="149" t="s">
        <v>269</v>
      </c>
      <c r="G14" s="354" t="s">
        <v>191</v>
      </c>
    </row>
    <row r="15" spans="1:7" ht="15.95" customHeight="1">
      <c r="A15" s="146">
        <v>12</v>
      </c>
      <c r="B15" s="149" t="s">
        <v>640</v>
      </c>
      <c r="C15" s="152" t="s">
        <v>1017</v>
      </c>
      <c r="D15" s="149" t="s">
        <v>44</v>
      </c>
      <c r="E15" s="153" t="s">
        <v>638</v>
      </c>
      <c r="F15" s="149" t="s">
        <v>260</v>
      </c>
      <c r="G15" s="354" t="s">
        <v>191</v>
      </c>
    </row>
    <row r="16" spans="1:7" ht="15.95" customHeight="1">
      <c r="A16" s="146">
        <v>13</v>
      </c>
      <c r="B16" s="149" t="s">
        <v>270</v>
      </c>
      <c r="C16" s="152" t="s">
        <v>1017</v>
      </c>
      <c r="D16" s="149" t="s">
        <v>44</v>
      </c>
      <c r="E16" s="153" t="s">
        <v>637</v>
      </c>
      <c r="F16" s="149" t="s">
        <v>271</v>
      </c>
      <c r="G16" s="354" t="s">
        <v>191</v>
      </c>
    </row>
    <row r="17" spans="1:7" ht="15.95" customHeight="1">
      <c r="A17" s="146">
        <v>14</v>
      </c>
      <c r="B17" s="149" t="s">
        <v>641</v>
      </c>
      <c r="C17" s="152" t="s">
        <v>1017</v>
      </c>
      <c r="D17" s="149" t="s">
        <v>44</v>
      </c>
      <c r="E17" s="153" t="s">
        <v>638</v>
      </c>
      <c r="F17" s="149" t="s">
        <v>260</v>
      </c>
      <c r="G17" s="354" t="s">
        <v>942</v>
      </c>
    </row>
    <row r="18" spans="1:7" ht="15.95" customHeight="1">
      <c r="A18" s="146">
        <v>15</v>
      </c>
      <c r="B18" s="149" t="s">
        <v>642</v>
      </c>
      <c r="C18" s="152" t="s">
        <v>1017</v>
      </c>
      <c r="D18" s="149" t="s">
        <v>44</v>
      </c>
      <c r="E18" s="153" t="s">
        <v>637</v>
      </c>
      <c r="F18" s="149" t="s">
        <v>643</v>
      </c>
      <c r="G18" s="354" t="s">
        <v>942</v>
      </c>
    </row>
    <row r="19" spans="1:7" ht="15.95" customHeight="1">
      <c r="A19" s="146">
        <v>16</v>
      </c>
      <c r="B19" s="149" t="s">
        <v>272</v>
      </c>
      <c r="C19" s="152" t="s">
        <v>1017</v>
      </c>
      <c r="D19" s="149" t="s">
        <v>44</v>
      </c>
      <c r="E19" s="153" t="s">
        <v>637</v>
      </c>
      <c r="F19" s="149" t="s">
        <v>644</v>
      </c>
      <c r="G19" s="354" t="s">
        <v>191</v>
      </c>
    </row>
    <row r="20" spans="1:7" s="15" customFormat="1" ht="15.95" customHeight="1">
      <c r="A20" s="146">
        <v>17</v>
      </c>
      <c r="B20" s="149" t="s">
        <v>273</v>
      </c>
      <c r="C20" s="152" t="s">
        <v>1017</v>
      </c>
      <c r="D20" s="149" t="s">
        <v>44</v>
      </c>
      <c r="E20" s="153" t="s">
        <v>637</v>
      </c>
      <c r="F20" s="149" t="s">
        <v>645</v>
      </c>
      <c r="G20" s="354" t="s">
        <v>191</v>
      </c>
    </row>
    <row r="21" spans="1:7" s="15" customFormat="1" ht="15.95" customHeight="1">
      <c r="A21" s="146">
        <v>18</v>
      </c>
      <c r="B21" s="149" t="s">
        <v>274</v>
      </c>
      <c r="C21" s="152" t="s">
        <v>1017</v>
      </c>
      <c r="D21" s="149" t="s">
        <v>44</v>
      </c>
      <c r="E21" s="153" t="s">
        <v>637</v>
      </c>
      <c r="F21" s="149" t="s">
        <v>646</v>
      </c>
      <c r="G21" s="354" t="s">
        <v>191</v>
      </c>
    </row>
    <row r="22" spans="1:7" ht="15.95" customHeight="1">
      <c r="A22" s="146">
        <v>19</v>
      </c>
      <c r="B22" s="149" t="s">
        <v>275</v>
      </c>
      <c r="C22" s="355" t="s">
        <v>967</v>
      </c>
      <c r="D22" s="149" t="s">
        <v>44</v>
      </c>
      <c r="E22" s="153" t="s">
        <v>638</v>
      </c>
      <c r="F22" s="149" t="s">
        <v>260</v>
      </c>
      <c r="G22" s="354" t="s">
        <v>191</v>
      </c>
    </row>
    <row r="23" spans="1:7" ht="15.95" customHeight="1">
      <c r="A23" s="146">
        <v>20</v>
      </c>
      <c r="B23" s="149" t="s">
        <v>276</v>
      </c>
      <c r="C23" s="355" t="s">
        <v>967</v>
      </c>
      <c r="D23" s="149" t="s">
        <v>44</v>
      </c>
      <c r="E23" s="153" t="s">
        <v>638</v>
      </c>
      <c r="F23" s="149" t="s">
        <v>647</v>
      </c>
      <c r="G23" s="354" t="s">
        <v>191</v>
      </c>
    </row>
    <row r="24" spans="1:7" ht="15.95" customHeight="1">
      <c r="A24" s="146">
        <v>21</v>
      </c>
      <c r="B24" s="149" t="s">
        <v>277</v>
      </c>
      <c r="C24" s="355" t="s">
        <v>967</v>
      </c>
      <c r="D24" s="149" t="s">
        <v>44</v>
      </c>
      <c r="E24" s="153" t="s">
        <v>638</v>
      </c>
      <c r="F24" s="149" t="s">
        <v>648</v>
      </c>
      <c r="G24" s="354" t="s">
        <v>191</v>
      </c>
    </row>
    <row r="25" spans="1:7" ht="15.95" customHeight="1">
      <c r="A25" s="146">
        <v>22</v>
      </c>
      <c r="B25" s="149" t="s">
        <v>278</v>
      </c>
      <c r="C25" s="355" t="s">
        <v>967</v>
      </c>
      <c r="D25" s="149" t="s">
        <v>44</v>
      </c>
      <c r="E25" s="153" t="s">
        <v>638</v>
      </c>
      <c r="F25" s="149" t="s">
        <v>279</v>
      </c>
      <c r="G25" s="354" t="s">
        <v>191</v>
      </c>
    </row>
    <row r="26" spans="1:7" ht="15.95" customHeight="1">
      <c r="A26" s="146">
        <v>23</v>
      </c>
      <c r="B26" s="147" t="s">
        <v>154</v>
      </c>
      <c r="C26" s="148" t="s">
        <v>61</v>
      </c>
      <c r="D26" s="154" t="s">
        <v>26</v>
      </c>
      <c r="E26" s="150" t="s">
        <v>638</v>
      </c>
      <c r="F26" s="147" t="s">
        <v>153</v>
      </c>
      <c r="G26" s="353" t="s">
        <v>191</v>
      </c>
    </row>
    <row r="27" spans="1:7" s="15" customFormat="1" ht="15.95" customHeight="1">
      <c r="A27" s="146">
        <v>24</v>
      </c>
      <c r="B27" s="147" t="s">
        <v>152</v>
      </c>
      <c r="C27" s="148" t="s">
        <v>61</v>
      </c>
      <c r="D27" s="154" t="s">
        <v>26</v>
      </c>
      <c r="E27" s="150" t="s">
        <v>638</v>
      </c>
      <c r="F27" s="147" t="s">
        <v>151</v>
      </c>
      <c r="G27" s="353" t="s">
        <v>191</v>
      </c>
    </row>
    <row r="28" spans="1:7" s="15" customFormat="1" ht="15.95" customHeight="1">
      <c r="A28" s="146">
        <v>25</v>
      </c>
      <c r="B28" s="149" t="s">
        <v>280</v>
      </c>
      <c r="C28" s="152" t="s">
        <v>61</v>
      </c>
      <c r="D28" s="149" t="s">
        <v>649</v>
      </c>
      <c r="E28" s="150" t="s">
        <v>638</v>
      </c>
      <c r="F28" s="149" t="s">
        <v>150</v>
      </c>
      <c r="G28" s="354" t="s">
        <v>192</v>
      </c>
    </row>
    <row r="29" spans="1:7" s="15" customFormat="1" ht="15.95" customHeight="1">
      <c r="A29" s="146">
        <v>26</v>
      </c>
      <c r="B29" s="147" t="s">
        <v>472</v>
      </c>
      <c r="C29" s="148" t="s">
        <v>61</v>
      </c>
      <c r="D29" s="149" t="s">
        <v>649</v>
      </c>
      <c r="E29" s="150" t="s">
        <v>638</v>
      </c>
      <c r="F29" s="147" t="s">
        <v>150</v>
      </c>
      <c r="G29" s="353" t="s">
        <v>192</v>
      </c>
    </row>
    <row r="30" spans="1:7" s="15" customFormat="1" ht="15.95" customHeight="1">
      <c r="A30" s="146">
        <v>27</v>
      </c>
      <c r="B30" s="147" t="s">
        <v>149</v>
      </c>
      <c r="C30" s="148" t="s">
        <v>281</v>
      </c>
      <c r="D30" s="149" t="s">
        <v>649</v>
      </c>
      <c r="E30" s="150" t="s">
        <v>638</v>
      </c>
      <c r="F30" s="147" t="s">
        <v>148</v>
      </c>
      <c r="G30" s="353" t="s">
        <v>192</v>
      </c>
    </row>
    <row r="31" spans="1:7" s="15" customFormat="1" ht="15.95" customHeight="1">
      <c r="A31" s="146">
        <v>28</v>
      </c>
      <c r="B31" s="147" t="s">
        <v>147</v>
      </c>
      <c r="C31" s="148" t="s">
        <v>61</v>
      </c>
      <c r="D31" s="149" t="s">
        <v>649</v>
      </c>
      <c r="E31" s="150" t="s">
        <v>638</v>
      </c>
      <c r="F31" s="147" t="s">
        <v>145</v>
      </c>
      <c r="G31" s="353" t="s">
        <v>192</v>
      </c>
    </row>
    <row r="32" spans="1:7" s="15" customFormat="1" ht="15.95" customHeight="1">
      <c r="A32" s="146">
        <v>29</v>
      </c>
      <c r="B32" s="155" t="s">
        <v>146</v>
      </c>
      <c r="C32" s="148" t="s">
        <v>61</v>
      </c>
      <c r="D32" s="149" t="s">
        <v>649</v>
      </c>
      <c r="E32" s="150" t="s">
        <v>638</v>
      </c>
      <c r="F32" s="147" t="s">
        <v>145</v>
      </c>
      <c r="G32" s="353" t="s">
        <v>192</v>
      </c>
    </row>
    <row r="33" spans="1:7" s="15" customFormat="1" ht="15.95" customHeight="1">
      <c r="A33" s="146">
        <v>30</v>
      </c>
      <c r="B33" s="149" t="s">
        <v>282</v>
      </c>
      <c r="C33" s="152" t="s">
        <v>259</v>
      </c>
      <c r="D33" s="149" t="s">
        <v>649</v>
      </c>
      <c r="E33" s="153" t="s">
        <v>638</v>
      </c>
      <c r="F33" s="149" t="s">
        <v>283</v>
      </c>
      <c r="G33" s="354" t="s">
        <v>192</v>
      </c>
    </row>
    <row r="34" spans="1:7" s="15" customFormat="1" ht="15.95" customHeight="1">
      <c r="A34" s="146">
        <v>31</v>
      </c>
      <c r="B34" s="149" t="s">
        <v>284</v>
      </c>
      <c r="C34" s="152" t="s">
        <v>259</v>
      </c>
      <c r="D34" s="149" t="s">
        <v>649</v>
      </c>
      <c r="E34" s="153" t="s">
        <v>638</v>
      </c>
      <c r="F34" s="149" t="s">
        <v>283</v>
      </c>
      <c r="G34" s="354" t="s">
        <v>192</v>
      </c>
    </row>
    <row r="35" spans="1:7" s="15" customFormat="1" ht="15.95" customHeight="1">
      <c r="A35" s="146">
        <v>32</v>
      </c>
      <c r="B35" s="149" t="s">
        <v>285</v>
      </c>
      <c r="C35" s="152" t="s">
        <v>286</v>
      </c>
      <c r="D35" s="149" t="s">
        <v>649</v>
      </c>
      <c r="E35" s="153" t="s">
        <v>638</v>
      </c>
      <c r="F35" s="149" t="s">
        <v>287</v>
      </c>
      <c r="G35" s="354" t="s">
        <v>192</v>
      </c>
    </row>
    <row r="36" spans="1:7" s="15" customFormat="1" ht="15.95" customHeight="1">
      <c r="A36" s="146">
        <v>33</v>
      </c>
      <c r="B36" s="149" t="s">
        <v>288</v>
      </c>
      <c r="C36" s="356" t="s">
        <v>968</v>
      </c>
      <c r="D36" s="149" t="s">
        <v>649</v>
      </c>
      <c r="E36" s="153" t="s">
        <v>638</v>
      </c>
      <c r="F36" s="149" t="s">
        <v>287</v>
      </c>
      <c r="G36" s="354" t="s">
        <v>192</v>
      </c>
    </row>
    <row r="37" spans="1:7" s="15" customFormat="1" ht="15.95" customHeight="1">
      <c r="A37" s="146">
        <v>34</v>
      </c>
      <c r="B37" s="156" t="s">
        <v>289</v>
      </c>
      <c r="C37" s="152" t="s">
        <v>1017</v>
      </c>
      <c r="D37" s="149" t="s">
        <v>649</v>
      </c>
      <c r="E37" s="153" t="s">
        <v>638</v>
      </c>
      <c r="F37" s="149" t="s">
        <v>290</v>
      </c>
      <c r="G37" s="354" t="s">
        <v>192</v>
      </c>
    </row>
    <row r="38" spans="1:7" s="15" customFormat="1" ht="15.95" customHeight="1">
      <c r="A38" s="146">
        <v>35</v>
      </c>
      <c r="B38" s="149" t="s">
        <v>291</v>
      </c>
      <c r="C38" s="152" t="s">
        <v>292</v>
      </c>
      <c r="D38" s="149" t="s">
        <v>44</v>
      </c>
      <c r="E38" s="153" t="s">
        <v>638</v>
      </c>
      <c r="F38" s="149" t="s">
        <v>650</v>
      </c>
      <c r="G38" s="354" t="s">
        <v>191</v>
      </c>
    </row>
    <row r="39" spans="1:7" s="15" customFormat="1" ht="15.95" customHeight="1">
      <c r="A39" s="146">
        <v>37</v>
      </c>
      <c r="B39" s="149" t="s">
        <v>293</v>
      </c>
      <c r="C39" s="152" t="s">
        <v>294</v>
      </c>
      <c r="D39" s="149" t="s">
        <v>651</v>
      </c>
      <c r="E39" s="153" t="s">
        <v>638</v>
      </c>
      <c r="F39" s="149" t="s">
        <v>652</v>
      </c>
      <c r="G39" s="354" t="s">
        <v>191</v>
      </c>
    </row>
    <row r="40" spans="1:7" s="15" customFormat="1" ht="15.95" customHeight="1">
      <c r="A40" s="146">
        <v>38</v>
      </c>
      <c r="B40" s="149" t="s">
        <v>295</v>
      </c>
      <c r="C40" s="152" t="s">
        <v>294</v>
      </c>
      <c r="D40" s="149" t="s">
        <v>651</v>
      </c>
      <c r="E40" s="153" t="s">
        <v>638</v>
      </c>
      <c r="F40" s="149" t="s">
        <v>653</v>
      </c>
      <c r="G40" s="354" t="s">
        <v>191</v>
      </c>
    </row>
    <row r="41" spans="1:7" s="15" customFormat="1" ht="15.95" customHeight="1">
      <c r="A41" s="146">
        <v>39</v>
      </c>
      <c r="B41" s="149" t="s">
        <v>296</v>
      </c>
      <c r="C41" s="152" t="s">
        <v>577</v>
      </c>
      <c r="D41" s="149" t="s">
        <v>651</v>
      </c>
      <c r="E41" s="153" t="s">
        <v>638</v>
      </c>
      <c r="F41" s="149" t="s">
        <v>1226</v>
      </c>
      <c r="G41" s="354" t="s">
        <v>191</v>
      </c>
    </row>
    <row r="42" spans="1:7" s="15" customFormat="1" ht="15.95" customHeight="1">
      <c r="A42" s="146">
        <v>40</v>
      </c>
      <c r="B42" s="149" t="s">
        <v>297</v>
      </c>
      <c r="C42" s="152" t="s">
        <v>298</v>
      </c>
      <c r="D42" s="149" t="s">
        <v>651</v>
      </c>
      <c r="E42" s="153" t="s">
        <v>638</v>
      </c>
      <c r="F42" s="149" t="s">
        <v>654</v>
      </c>
      <c r="G42" s="354" t="s">
        <v>191</v>
      </c>
    </row>
    <row r="43" spans="1:7" s="15" customFormat="1" ht="15.95" customHeight="1">
      <c r="A43" s="146">
        <v>41</v>
      </c>
      <c r="B43" s="149" t="s">
        <v>299</v>
      </c>
      <c r="C43" s="148" t="s">
        <v>578</v>
      </c>
      <c r="D43" s="149" t="s">
        <v>651</v>
      </c>
      <c r="E43" s="153" t="s">
        <v>638</v>
      </c>
      <c r="F43" s="149" t="s">
        <v>655</v>
      </c>
      <c r="G43" s="354" t="s">
        <v>191</v>
      </c>
    </row>
    <row r="44" spans="1:7" s="15" customFormat="1" ht="15.95" customHeight="1">
      <c r="A44" s="146">
        <v>42</v>
      </c>
      <c r="B44" s="147" t="s">
        <v>492</v>
      </c>
      <c r="C44" s="148" t="s">
        <v>493</v>
      </c>
      <c r="D44" s="149" t="s">
        <v>651</v>
      </c>
      <c r="E44" s="150" t="s">
        <v>21</v>
      </c>
      <c r="F44" s="147" t="s">
        <v>300</v>
      </c>
      <c r="G44" s="353" t="s">
        <v>191</v>
      </c>
    </row>
    <row r="45" spans="1:7" s="15" customFormat="1" ht="15.95" customHeight="1">
      <c r="A45" s="146">
        <v>43</v>
      </c>
      <c r="B45" s="149" t="s">
        <v>301</v>
      </c>
      <c r="C45" s="152" t="s">
        <v>617</v>
      </c>
      <c r="D45" s="149" t="s">
        <v>651</v>
      </c>
      <c r="E45" s="153" t="s">
        <v>638</v>
      </c>
      <c r="F45" s="149" t="s">
        <v>656</v>
      </c>
      <c r="G45" s="354" t="s">
        <v>191</v>
      </c>
    </row>
    <row r="46" spans="1:7" s="15" customFormat="1" ht="15.95" customHeight="1">
      <c r="A46" s="146">
        <v>44</v>
      </c>
      <c r="B46" s="149" t="s">
        <v>302</v>
      </c>
      <c r="C46" s="152" t="s">
        <v>579</v>
      </c>
      <c r="D46" s="149" t="s">
        <v>651</v>
      </c>
      <c r="E46" s="153" t="s">
        <v>638</v>
      </c>
      <c r="F46" s="149" t="s">
        <v>653</v>
      </c>
      <c r="G46" s="354" t="s">
        <v>191</v>
      </c>
    </row>
    <row r="47" spans="1:7" s="15" customFormat="1" ht="15.95" customHeight="1">
      <c r="A47" s="146">
        <v>45</v>
      </c>
      <c r="B47" s="147" t="s">
        <v>144</v>
      </c>
      <c r="C47" s="148" t="s">
        <v>578</v>
      </c>
      <c r="D47" s="149" t="s">
        <v>651</v>
      </c>
      <c r="E47" s="150" t="s">
        <v>21</v>
      </c>
      <c r="F47" s="147" t="s">
        <v>143</v>
      </c>
      <c r="G47" s="353" t="s">
        <v>191</v>
      </c>
    </row>
    <row r="48" spans="1:7" s="15" customFormat="1" ht="15.95" customHeight="1">
      <c r="A48" s="146">
        <v>46</v>
      </c>
      <c r="B48" s="149" t="s">
        <v>303</v>
      </c>
      <c r="C48" s="152" t="s">
        <v>580</v>
      </c>
      <c r="D48" s="149" t="s">
        <v>651</v>
      </c>
      <c r="E48" s="150" t="s">
        <v>21</v>
      </c>
      <c r="F48" s="149" t="s">
        <v>657</v>
      </c>
      <c r="G48" s="354" t="s">
        <v>191</v>
      </c>
    </row>
    <row r="49" spans="1:7" s="15" customFormat="1" ht="15.95" customHeight="1">
      <c r="A49" s="146">
        <v>47</v>
      </c>
      <c r="B49" s="156" t="s">
        <v>142</v>
      </c>
      <c r="C49" s="152" t="s">
        <v>545</v>
      </c>
      <c r="D49" s="149" t="s">
        <v>651</v>
      </c>
      <c r="E49" s="153" t="s">
        <v>21</v>
      </c>
      <c r="F49" s="149" t="s">
        <v>304</v>
      </c>
      <c r="G49" s="354" t="s">
        <v>191</v>
      </c>
    </row>
    <row r="50" spans="1:7" s="15" customFormat="1" ht="15.95" customHeight="1">
      <c r="A50" s="146">
        <v>48</v>
      </c>
      <c r="B50" s="156" t="s">
        <v>494</v>
      </c>
      <c r="C50" s="152" t="s">
        <v>141</v>
      </c>
      <c r="D50" s="149" t="s">
        <v>651</v>
      </c>
      <c r="E50" s="153" t="s">
        <v>21</v>
      </c>
      <c r="F50" s="149" t="s">
        <v>140</v>
      </c>
      <c r="G50" s="354" t="s">
        <v>191</v>
      </c>
    </row>
    <row r="51" spans="1:7" s="15" customFormat="1" ht="15.95" customHeight="1">
      <c r="A51" s="146">
        <v>49</v>
      </c>
      <c r="B51" s="149" t="s">
        <v>658</v>
      </c>
      <c r="C51" s="157" t="s">
        <v>969</v>
      </c>
      <c r="D51" s="149" t="s">
        <v>651</v>
      </c>
      <c r="E51" s="153" t="s">
        <v>638</v>
      </c>
      <c r="F51" s="149" t="s">
        <v>659</v>
      </c>
      <c r="G51" s="354" t="s">
        <v>191</v>
      </c>
    </row>
    <row r="52" spans="1:7" s="15" customFormat="1" ht="15.95" customHeight="1">
      <c r="A52" s="146">
        <v>50</v>
      </c>
      <c r="B52" s="149" t="s">
        <v>305</v>
      </c>
      <c r="C52" s="152" t="s">
        <v>306</v>
      </c>
      <c r="D52" s="149" t="s">
        <v>660</v>
      </c>
      <c r="E52" s="153" t="s">
        <v>638</v>
      </c>
      <c r="F52" s="149" t="s">
        <v>661</v>
      </c>
      <c r="G52" s="354" t="s">
        <v>191</v>
      </c>
    </row>
    <row r="53" spans="1:7" s="15" customFormat="1" ht="15.95" customHeight="1">
      <c r="A53" s="146">
        <v>51</v>
      </c>
      <c r="B53" s="149" t="s">
        <v>307</v>
      </c>
      <c r="C53" s="152" t="s">
        <v>308</v>
      </c>
      <c r="D53" s="149" t="s">
        <v>660</v>
      </c>
      <c r="E53" s="153" t="s">
        <v>638</v>
      </c>
      <c r="F53" s="149" t="s">
        <v>661</v>
      </c>
      <c r="G53" s="354" t="s">
        <v>191</v>
      </c>
    </row>
    <row r="54" spans="1:7" s="15" customFormat="1" ht="15.95" customHeight="1">
      <c r="A54" s="146">
        <v>52</v>
      </c>
      <c r="B54" s="149" t="s">
        <v>309</v>
      </c>
      <c r="C54" s="152" t="s">
        <v>662</v>
      </c>
      <c r="D54" s="149" t="s">
        <v>660</v>
      </c>
      <c r="E54" s="153" t="s">
        <v>638</v>
      </c>
      <c r="F54" s="149" t="s">
        <v>661</v>
      </c>
      <c r="G54" s="354" t="s">
        <v>191</v>
      </c>
    </row>
    <row r="55" spans="1:7" ht="15.95" customHeight="1">
      <c r="A55" s="146">
        <v>53</v>
      </c>
      <c r="B55" s="149" t="s">
        <v>310</v>
      </c>
      <c r="C55" s="152" t="s">
        <v>308</v>
      </c>
      <c r="D55" s="149" t="s">
        <v>660</v>
      </c>
      <c r="E55" s="153" t="s">
        <v>638</v>
      </c>
      <c r="F55" s="149" t="s">
        <v>661</v>
      </c>
      <c r="G55" s="354" t="s">
        <v>191</v>
      </c>
    </row>
    <row r="56" spans="1:7" ht="15.95" customHeight="1">
      <c r="A56" s="146">
        <v>54</v>
      </c>
      <c r="B56" s="149" t="s">
        <v>311</v>
      </c>
      <c r="C56" s="152" t="s">
        <v>308</v>
      </c>
      <c r="D56" s="149" t="s">
        <v>660</v>
      </c>
      <c r="E56" s="153" t="s">
        <v>638</v>
      </c>
      <c r="F56" s="149" t="s">
        <v>661</v>
      </c>
      <c r="G56" s="354" t="s">
        <v>191</v>
      </c>
    </row>
    <row r="57" spans="1:7" ht="15.95" customHeight="1">
      <c r="A57" s="146">
        <v>55</v>
      </c>
      <c r="B57" s="152" t="s">
        <v>312</v>
      </c>
      <c r="C57" s="152" t="s">
        <v>313</v>
      </c>
      <c r="D57" s="152" t="s">
        <v>660</v>
      </c>
      <c r="E57" s="158" t="s">
        <v>638</v>
      </c>
      <c r="F57" s="152" t="s">
        <v>661</v>
      </c>
      <c r="G57" s="357" t="s">
        <v>191</v>
      </c>
    </row>
    <row r="58" spans="1:7" ht="15.95" customHeight="1">
      <c r="A58" s="146">
        <v>57</v>
      </c>
      <c r="B58" s="147" t="s">
        <v>139</v>
      </c>
      <c r="C58" s="157" t="s">
        <v>314</v>
      </c>
      <c r="D58" s="152" t="s">
        <v>660</v>
      </c>
      <c r="E58" s="159" t="s">
        <v>21</v>
      </c>
      <c r="F58" s="148" t="s">
        <v>138</v>
      </c>
      <c r="G58" s="358" t="s">
        <v>191</v>
      </c>
    </row>
    <row r="59" spans="1:7" s="16" customFormat="1" ht="15.95" customHeight="1">
      <c r="A59" s="146">
        <v>60</v>
      </c>
      <c r="B59" s="148" t="s">
        <v>137</v>
      </c>
      <c r="C59" s="148" t="s">
        <v>531</v>
      </c>
      <c r="D59" s="152" t="s">
        <v>660</v>
      </c>
      <c r="E59" s="159" t="s">
        <v>21</v>
      </c>
      <c r="F59" s="148" t="s">
        <v>136</v>
      </c>
      <c r="G59" s="358" t="s">
        <v>191</v>
      </c>
    </row>
    <row r="60" spans="1:7" s="16" customFormat="1" ht="15.95" customHeight="1">
      <c r="A60" s="146">
        <v>63</v>
      </c>
      <c r="B60" s="160" t="s">
        <v>473</v>
      </c>
      <c r="C60" s="152" t="s">
        <v>663</v>
      </c>
      <c r="D60" s="149" t="s">
        <v>664</v>
      </c>
      <c r="E60" s="153" t="s">
        <v>638</v>
      </c>
      <c r="F60" s="149" t="s">
        <v>665</v>
      </c>
      <c r="G60" s="354" t="s">
        <v>191</v>
      </c>
    </row>
    <row r="61" spans="1:7" s="16" customFormat="1" ht="15.95" customHeight="1">
      <c r="A61" s="146">
        <v>64</v>
      </c>
      <c r="B61" s="149" t="s">
        <v>315</v>
      </c>
      <c r="C61" s="157" t="s">
        <v>666</v>
      </c>
      <c r="D61" s="149" t="s">
        <v>664</v>
      </c>
      <c r="E61" s="153" t="s">
        <v>638</v>
      </c>
      <c r="F61" s="149" t="s">
        <v>316</v>
      </c>
      <c r="G61" s="354" t="s">
        <v>191</v>
      </c>
    </row>
    <row r="62" spans="1:7" s="16" customFormat="1" ht="15.95" customHeight="1">
      <c r="A62" s="146">
        <v>65</v>
      </c>
      <c r="B62" s="149" t="s">
        <v>317</v>
      </c>
      <c r="C62" s="157" t="s">
        <v>666</v>
      </c>
      <c r="D62" s="149" t="s">
        <v>664</v>
      </c>
      <c r="E62" s="153" t="s">
        <v>638</v>
      </c>
      <c r="F62" s="149" t="s">
        <v>318</v>
      </c>
      <c r="G62" s="354" t="s">
        <v>191</v>
      </c>
    </row>
    <row r="63" spans="1:7" s="16" customFormat="1" ht="15.95" customHeight="1">
      <c r="A63" s="146">
        <v>66</v>
      </c>
      <c r="B63" s="149" t="s">
        <v>319</v>
      </c>
      <c r="C63" s="152" t="s">
        <v>320</v>
      </c>
      <c r="D63" s="149" t="s">
        <v>664</v>
      </c>
      <c r="E63" s="153" t="s">
        <v>638</v>
      </c>
      <c r="F63" s="149" t="s">
        <v>667</v>
      </c>
      <c r="G63" s="354" t="s">
        <v>191</v>
      </c>
    </row>
    <row r="64" spans="1:7" s="16" customFormat="1" ht="15.95" customHeight="1">
      <c r="A64" s="146">
        <v>67</v>
      </c>
      <c r="B64" s="147" t="s">
        <v>321</v>
      </c>
      <c r="C64" s="148" t="s">
        <v>61</v>
      </c>
      <c r="D64" s="149" t="s">
        <v>664</v>
      </c>
      <c r="E64" s="150" t="s">
        <v>28</v>
      </c>
      <c r="F64" s="147" t="s">
        <v>322</v>
      </c>
      <c r="G64" s="353" t="s">
        <v>191</v>
      </c>
    </row>
    <row r="65" spans="1:7" ht="15.95" customHeight="1">
      <c r="A65" s="146">
        <v>68</v>
      </c>
      <c r="B65" s="155" t="s">
        <v>135</v>
      </c>
      <c r="C65" s="148" t="s">
        <v>61</v>
      </c>
      <c r="D65" s="149" t="s">
        <v>668</v>
      </c>
      <c r="E65" s="150" t="s">
        <v>28</v>
      </c>
      <c r="F65" s="147" t="s">
        <v>323</v>
      </c>
      <c r="G65" s="353" t="s">
        <v>191</v>
      </c>
    </row>
    <row r="66" spans="1:7" ht="15.95" customHeight="1">
      <c r="A66" s="146">
        <v>69</v>
      </c>
      <c r="B66" s="149" t="s">
        <v>448</v>
      </c>
      <c r="C66" s="152" t="s">
        <v>669</v>
      </c>
      <c r="D66" s="147" t="s">
        <v>668</v>
      </c>
      <c r="E66" s="153" t="s">
        <v>638</v>
      </c>
      <c r="F66" s="149" t="s">
        <v>670</v>
      </c>
      <c r="G66" s="354" t="s">
        <v>191</v>
      </c>
    </row>
    <row r="67" spans="1:7" ht="15.95" customHeight="1">
      <c r="A67" s="146">
        <v>70</v>
      </c>
      <c r="B67" s="149" t="s">
        <v>324</v>
      </c>
      <c r="C67" s="152" t="s">
        <v>325</v>
      </c>
      <c r="D67" s="147" t="s">
        <v>668</v>
      </c>
      <c r="E67" s="153" t="s">
        <v>638</v>
      </c>
      <c r="F67" s="149" t="s">
        <v>671</v>
      </c>
      <c r="G67" s="354" t="s">
        <v>191</v>
      </c>
    </row>
    <row r="68" spans="1:7" ht="15.95" customHeight="1">
      <c r="A68" s="146">
        <v>71</v>
      </c>
      <c r="B68" s="149" t="s">
        <v>326</v>
      </c>
      <c r="C68" s="152" t="s">
        <v>325</v>
      </c>
      <c r="D68" s="147" t="s">
        <v>668</v>
      </c>
      <c r="E68" s="153" t="s">
        <v>638</v>
      </c>
      <c r="F68" s="149" t="s">
        <v>672</v>
      </c>
      <c r="G68" s="354" t="s">
        <v>191</v>
      </c>
    </row>
    <row r="69" spans="1:7" ht="15.95" customHeight="1">
      <c r="A69" s="146">
        <v>72</v>
      </c>
      <c r="B69" s="149" t="s">
        <v>327</v>
      </c>
      <c r="C69" s="152" t="s">
        <v>328</v>
      </c>
      <c r="D69" s="149" t="s">
        <v>668</v>
      </c>
      <c r="E69" s="153" t="s">
        <v>638</v>
      </c>
      <c r="F69" s="149" t="s">
        <v>670</v>
      </c>
      <c r="G69" s="354" t="s">
        <v>191</v>
      </c>
    </row>
    <row r="70" spans="1:7" s="15" customFormat="1" ht="15.95" customHeight="1">
      <c r="A70" s="146">
        <v>73</v>
      </c>
      <c r="B70" s="149" t="s">
        <v>329</v>
      </c>
      <c r="C70" s="157" t="s">
        <v>314</v>
      </c>
      <c r="D70" s="149" t="s">
        <v>668</v>
      </c>
      <c r="E70" s="153" t="s">
        <v>638</v>
      </c>
      <c r="F70" s="149" t="s">
        <v>673</v>
      </c>
      <c r="G70" s="354" t="s">
        <v>191</v>
      </c>
    </row>
    <row r="71" spans="1:7" ht="15.95" customHeight="1">
      <c r="A71" s="146">
        <v>74</v>
      </c>
      <c r="B71" s="149" t="s">
        <v>330</v>
      </c>
      <c r="C71" s="152" t="s">
        <v>331</v>
      </c>
      <c r="D71" s="149" t="s">
        <v>668</v>
      </c>
      <c r="E71" s="153" t="s">
        <v>638</v>
      </c>
      <c r="F71" s="149" t="s">
        <v>674</v>
      </c>
      <c r="G71" s="354" t="s">
        <v>191</v>
      </c>
    </row>
    <row r="72" spans="1:7" ht="15.95" customHeight="1">
      <c r="A72" s="146">
        <v>75</v>
      </c>
      <c r="B72" s="147" t="s">
        <v>134</v>
      </c>
      <c r="C72" s="148" t="s">
        <v>61</v>
      </c>
      <c r="D72" s="154" t="s">
        <v>26</v>
      </c>
      <c r="E72" s="150" t="s">
        <v>28</v>
      </c>
      <c r="F72" s="147" t="s">
        <v>133</v>
      </c>
      <c r="G72" s="353" t="s">
        <v>191</v>
      </c>
    </row>
    <row r="73" spans="1:7" ht="15.95" customHeight="1">
      <c r="A73" s="146">
        <v>76</v>
      </c>
      <c r="B73" s="147" t="s">
        <v>132</v>
      </c>
      <c r="C73" s="148" t="s">
        <v>61</v>
      </c>
      <c r="D73" s="154" t="s">
        <v>26</v>
      </c>
      <c r="E73" s="150" t="s">
        <v>28</v>
      </c>
      <c r="F73" s="147" t="s">
        <v>332</v>
      </c>
      <c r="G73" s="353" t="s">
        <v>191</v>
      </c>
    </row>
    <row r="74" spans="1:7" ht="15.95" customHeight="1">
      <c r="A74" s="146">
        <v>77</v>
      </c>
      <c r="B74" s="149" t="s">
        <v>445</v>
      </c>
      <c r="C74" s="152" t="s">
        <v>333</v>
      </c>
      <c r="D74" s="154" t="s">
        <v>26</v>
      </c>
      <c r="E74" s="153" t="s">
        <v>638</v>
      </c>
      <c r="F74" s="149" t="s">
        <v>428</v>
      </c>
      <c r="G74" s="354" t="s">
        <v>191</v>
      </c>
    </row>
    <row r="75" spans="1:7" ht="15.95" customHeight="1">
      <c r="A75" s="146">
        <v>78</v>
      </c>
      <c r="B75" s="149" t="s">
        <v>334</v>
      </c>
      <c r="C75" s="152" t="s">
        <v>970</v>
      </c>
      <c r="D75" s="154" t="s">
        <v>26</v>
      </c>
      <c r="E75" s="153" t="s">
        <v>638</v>
      </c>
      <c r="F75" s="149" t="s">
        <v>675</v>
      </c>
      <c r="G75" s="354" t="s">
        <v>191</v>
      </c>
    </row>
    <row r="76" spans="1:7" s="15" customFormat="1" ht="15.95" customHeight="1">
      <c r="A76" s="146">
        <v>79</v>
      </c>
      <c r="B76" s="149" t="s">
        <v>335</v>
      </c>
      <c r="C76" s="152" t="s">
        <v>970</v>
      </c>
      <c r="D76" s="154" t="s">
        <v>26</v>
      </c>
      <c r="E76" s="153" t="s">
        <v>637</v>
      </c>
      <c r="F76" s="149" t="s">
        <v>336</v>
      </c>
      <c r="G76" s="354" t="s">
        <v>191</v>
      </c>
    </row>
    <row r="77" spans="1:7" s="15" customFormat="1" ht="15.95" customHeight="1">
      <c r="A77" s="146">
        <v>80</v>
      </c>
      <c r="B77" s="149" t="s">
        <v>337</v>
      </c>
      <c r="C77" s="152" t="s">
        <v>970</v>
      </c>
      <c r="D77" s="154" t="s">
        <v>26</v>
      </c>
      <c r="E77" s="153" t="s">
        <v>637</v>
      </c>
      <c r="F77" s="149" t="s">
        <v>336</v>
      </c>
      <c r="G77" s="354" t="s">
        <v>191</v>
      </c>
    </row>
    <row r="78" spans="1:7" s="15" customFormat="1" ht="15.95" customHeight="1">
      <c r="A78" s="146">
        <v>81</v>
      </c>
      <c r="B78" s="149" t="s">
        <v>338</v>
      </c>
      <c r="C78" s="152" t="s">
        <v>970</v>
      </c>
      <c r="D78" s="154" t="s">
        <v>26</v>
      </c>
      <c r="E78" s="153" t="s">
        <v>637</v>
      </c>
      <c r="F78" s="149" t="s">
        <v>336</v>
      </c>
      <c r="G78" s="354" t="s">
        <v>191</v>
      </c>
    </row>
    <row r="79" spans="1:7" s="15" customFormat="1" ht="15.95" customHeight="1">
      <c r="A79" s="146">
        <v>82</v>
      </c>
      <c r="B79" s="149" t="s">
        <v>676</v>
      </c>
      <c r="C79" s="152" t="s">
        <v>971</v>
      </c>
      <c r="D79" s="154" t="s">
        <v>26</v>
      </c>
      <c r="E79" s="153" t="s">
        <v>637</v>
      </c>
      <c r="F79" s="149" t="s">
        <v>677</v>
      </c>
      <c r="G79" s="354" t="s">
        <v>191</v>
      </c>
    </row>
    <row r="80" spans="1:7" ht="15.95" customHeight="1">
      <c r="A80" s="146">
        <v>83</v>
      </c>
      <c r="B80" s="149" t="s">
        <v>678</v>
      </c>
      <c r="C80" s="152" t="s">
        <v>1017</v>
      </c>
      <c r="D80" s="154" t="s">
        <v>26</v>
      </c>
      <c r="E80" s="153" t="s">
        <v>637</v>
      </c>
      <c r="F80" s="149" t="s">
        <v>679</v>
      </c>
      <c r="G80" s="354" t="s">
        <v>191</v>
      </c>
    </row>
    <row r="81" spans="1:7" s="15" customFormat="1" ht="15.95" customHeight="1">
      <c r="A81" s="146">
        <v>84</v>
      </c>
      <c r="B81" s="156" t="s">
        <v>339</v>
      </c>
      <c r="C81" s="152" t="s">
        <v>1017</v>
      </c>
      <c r="D81" s="154" t="s">
        <v>26</v>
      </c>
      <c r="E81" s="153" t="s">
        <v>638</v>
      </c>
      <c r="F81" s="149" t="s">
        <v>340</v>
      </c>
      <c r="G81" s="354" t="s">
        <v>191</v>
      </c>
    </row>
    <row r="82" spans="1:7" ht="15.95" customHeight="1">
      <c r="A82" s="146">
        <v>85</v>
      </c>
      <c r="B82" s="156" t="s">
        <v>341</v>
      </c>
      <c r="C82" s="152" t="s">
        <v>1017</v>
      </c>
      <c r="D82" s="154" t="s">
        <v>26</v>
      </c>
      <c r="E82" s="153" t="s">
        <v>638</v>
      </c>
      <c r="F82" s="149" t="s">
        <v>680</v>
      </c>
      <c r="G82" s="354" t="s">
        <v>191</v>
      </c>
    </row>
    <row r="83" spans="1:7" ht="15.95" customHeight="1">
      <c r="A83" s="146">
        <v>86</v>
      </c>
      <c r="B83" s="149" t="s">
        <v>342</v>
      </c>
      <c r="C83" s="152" t="s">
        <v>1017</v>
      </c>
      <c r="D83" s="154" t="s">
        <v>26</v>
      </c>
      <c r="E83" s="153" t="s">
        <v>637</v>
      </c>
      <c r="F83" s="149" t="s">
        <v>681</v>
      </c>
      <c r="G83" s="354" t="s">
        <v>191</v>
      </c>
    </row>
    <row r="84" spans="1:7" ht="15.95" customHeight="1">
      <c r="A84" s="146">
        <v>87</v>
      </c>
      <c r="B84" s="149" t="s">
        <v>343</v>
      </c>
      <c r="C84" s="152" t="s">
        <v>379</v>
      </c>
      <c r="D84" s="147" t="s">
        <v>344</v>
      </c>
      <c r="E84" s="153" t="s">
        <v>638</v>
      </c>
      <c r="F84" s="149" t="s">
        <v>344</v>
      </c>
      <c r="G84" s="354" t="s">
        <v>191</v>
      </c>
    </row>
    <row r="85" spans="1:7" ht="15.95" customHeight="1">
      <c r="A85" s="146">
        <v>88</v>
      </c>
      <c r="B85" s="149" t="s">
        <v>345</v>
      </c>
      <c r="C85" s="152" t="s">
        <v>379</v>
      </c>
      <c r="D85" s="147" t="s">
        <v>344</v>
      </c>
      <c r="E85" s="150" t="s">
        <v>21</v>
      </c>
      <c r="F85" s="149" t="s">
        <v>682</v>
      </c>
      <c r="G85" s="354" t="s">
        <v>191</v>
      </c>
    </row>
    <row r="86" spans="1:7" ht="15.95" customHeight="1">
      <c r="A86" s="146">
        <v>89</v>
      </c>
      <c r="B86" s="149" t="s">
        <v>346</v>
      </c>
      <c r="C86" s="152" t="s">
        <v>347</v>
      </c>
      <c r="D86" s="147" t="s">
        <v>344</v>
      </c>
      <c r="E86" s="153" t="s">
        <v>638</v>
      </c>
      <c r="F86" s="149" t="s">
        <v>344</v>
      </c>
      <c r="G86" s="354" t="s">
        <v>191</v>
      </c>
    </row>
    <row r="87" spans="1:7" ht="15.95" customHeight="1">
      <c r="A87" s="146">
        <v>90</v>
      </c>
      <c r="B87" s="149" t="s">
        <v>348</v>
      </c>
      <c r="C87" s="152" t="s">
        <v>1017</v>
      </c>
      <c r="D87" s="147" t="s">
        <v>344</v>
      </c>
      <c r="E87" s="153" t="s">
        <v>637</v>
      </c>
      <c r="F87" s="149" t="s">
        <v>344</v>
      </c>
      <c r="G87" s="354" t="s">
        <v>191</v>
      </c>
    </row>
    <row r="88" spans="1:7" ht="15.95" customHeight="1">
      <c r="A88" s="146">
        <v>91</v>
      </c>
      <c r="B88" s="149" t="s">
        <v>131</v>
      </c>
      <c r="C88" s="152" t="s">
        <v>130</v>
      </c>
      <c r="D88" s="147" t="s">
        <v>639</v>
      </c>
      <c r="E88" s="153" t="s">
        <v>21</v>
      </c>
      <c r="F88" s="149" t="s">
        <v>129</v>
      </c>
      <c r="G88" s="354" t="s">
        <v>191</v>
      </c>
    </row>
    <row r="89" spans="1:7" ht="15.95" customHeight="1">
      <c r="A89" s="146">
        <v>92</v>
      </c>
      <c r="B89" s="149" t="s">
        <v>349</v>
      </c>
      <c r="C89" s="152" t="s">
        <v>683</v>
      </c>
      <c r="D89" s="149" t="s">
        <v>29</v>
      </c>
      <c r="E89" s="153" t="s">
        <v>638</v>
      </c>
      <c r="F89" s="149" t="s">
        <v>350</v>
      </c>
      <c r="G89" s="354" t="s">
        <v>191</v>
      </c>
    </row>
    <row r="90" spans="1:7" ht="15.95" customHeight="1">
      <c r="A90" s="146">
        <v>93</v>
      </c>
      <c r="B90" s="149" t="s">
        <v>446</v>
      </c>
      <c r="C90" s="152" t="s">
        <v>429</v>
      </c>
      <c r="D90" s="149" t="s">
        <v>29</v>
      </c>
      <c r="E90" s="153" t="s">
        <v>28</v>
      </c>
      <c r="F90" s="149" t="s">
        <v>430</v>
      </c>
      <c r="G90" s="354" t="s">
        <v>191</v>
      </c>
    </row>
    <row r="91" spans="1:7" ht="15.95" customHeight="1">
      <c r="A91" s="146">
        <v>94</v>
      </c>
      <c r="B91" s="149" t="s">
        <v>351</v>
      </c>
      <c r="C91" s="152" t="s">
        <v>352</v>
      </c>
      <c r="D91" s="149" t="s">
        <v>29</v>
      </c>
      <c r="E91" s="153" t="s">
        <v>638</v>
      </c>
      <c r="F91" s="149" t="s">
        <v>350</v>
      </c>
      <c r="G91" s="354" t="s">
        <v>191</v>
      </c>
    </row>
    <row r="92" spans="1:7" ht="15.95" customHeight="1">
      <c r="A92" s="146">
        <v>95</v>
      </c>
      <c r="B92" s="149" t="s">
        <v>353</v>
      </c>
      <c r="C92" s="152" t="s">
        <v>972</v>
      </c>
      <c r="D92" s="149" t="s">
        <v>29</v>
      </c>
      <c r="E92" s="153" t="s">
        <v>638</v>
      </c>
      <c r="F92" s="149" t="s">
        <v>350</v>
      </c>
      <c r="G92" s="354" t="s">
        <v>191</v>
      </c>
    </row>
    <row r="93" spans="1:7" ht="15.95" customHeight="1">
      <c r="A93" s="146">
        <v>96</v>
      </c>
      <c r="B93" s="149" t="s">
        <v>354</v>
      </c>
      <c r="C93" s="152" t="s">
        <v>1017</v>
      </c>
      <c r="D93" s="149" t="s">
        <v>29</v>
      </c>
      <c r="E93" s="153" t="s">
        <v>637</v>
      </c>
      <c r="F93" s="149" t="s">
        <v>355</v>
      </c>
      <c r="G93" s="354" t="s">
        <v>191</v>
      </c>
    </row>
    <row r="94" spans="1:7" ht="15.95" customHeight="1">
      <c r="A94" s="146">
        <v>97</v>
      </c>
      <c r="B94" s="149" t="s">
        <v>356</v>
      </c>
      <c r="C94" s="152" t="s">
        <v>1017</v>
      </c>
      <c r="D94" s="149" t="s">
        <v>29</v>
      </c>
      <c r="E94" s="153" t="s">
        <v>637</v>
      </c>
      <c r="F94" s="149" t="s">
        <v>355</v>
      </c>
      <c r="G94" s="354" t="s">
        <v>191</v>
      </c>
    </row>
    <row r="95" spans="1:7" ht="15.95" customHeight="1">
      <c r="A95" s="146">
        <v>99</v>
      </c>
      <c r="B95" s="147" t="s">
        <v>128</v>
      </c>
      <c r="C95" s="148" t="s">
        <v>973</v>
      </c>
      <c r="D95" s="149" t="s">
        <v>639</v>
      </c>
      <c r="E95" s="150" t="s">
        <v>21</v>
      </c>
      <c r="F95" s="147" t="s">
        <v>122</v>
      </c>
      <c r="G95" s="353" t="s">
        <v>191</v>
      </c>
    </row>
    <row r="96" spans="1:7" ht="15.95" customHeight="1">
      <c r="A96" s="146">
        <v>100</v>
      </c>
      <c r="B96" s="149" t="s">
        <v>358</v>
      </c>
      <c r="C96" s="152" t="s">
        <v>974</v>
      </c>
      <c r="D96" s="149" t="s">
        <v>639</v>
      </c>
      <c r="E96" s="153" t="s">
        <v>21</v>
      </c>
      <c r="F96" s="149" t="s">
        <v>357</v>
      </c>
      <c r="G96" s="354" t="s">
        <v>191</v>
      </c>
    </row>
    <row r="97" spans="1:7" ht="15.95" customHeight="1">
      <c r="A97" s="146">
        <v>101</v>
      </c>
      <c r="B97" s="149" t="s">
        <v>127</v>
      </c>
      <c r="C97" s="152" t="s">
        <v>975</v>
      </c>
      <c r="D97" s="149" t="s">
        <v>639</v>
      </c>
      <c r="E97" s="153" t="s">
        <v>21</v>
      </c>
      <c r="F97" s="149" t="s">
        <v>122</v>
      </c>
      <c r="G97" s="354" t="s">
        <v>191</v>
      </c>
    </row>
    <row r="98" spans="1:7" ht="15.95" customHeight="1">
      <c r="A98" s="146">
        <v>102</v>
      </c>
      <c r="B98" s="149" t="s">
        <v>126</v>
      </c>
      <c r="C98" s="152" t="s">
        <v>975</v>
      </c>
      <c r="D98" s="149" t="s">
        <v>639</v>
      </c>
      <c r="E98" s="153" t="s">
        <v>21</v>
      </c>
      <c r="F98" s="149" t="s">
        <v>122</v>
      </c>
      <c r="G98" s="354" t="s">
        <v>191</v>
      </c>
    </row>
    <row r="99" spans="1:7" ht="15.95" customHeight="1">
      <c r="A99" s="146">
        <v>103</v>
      </c>
      <c r="B99" s="149" t="s">
        <v>125</v>
      </c>
      <c r="C99" s="152" t="s">
        <v>975</v>
      </c>
      <c r="D99" s="149" t="s">
        <v>639</v>
      </c>
      <c r="E99" s="153" t="s">
        <v>21</v>
      </c>
      <c r="F99" s="149" t="s">
        <v>122</v>
      </c>
      <c r="G99" s="354" t="s">
        <v>191</v>
      </c>
    </row>
    <row r="100" spans="1:7" ht="15.95" customHeight="1">
      <c r="A100" s="146">
        <v>104</v>
      </c>
      <c r="B100" s="147" t="s">
        <v>124</v>
      </c>
      <c r="C100" s="148" t="s">
        <v>359</v>
      </c>
      <c r="D100" s="149" t="s">
        <v>639</v>
      </c>
      <c r="E100" s="150" t="s">
        <v>21</v>
      </c>
      <c r="F100" s="147" t="s">
        <v>360</v>
      </c>
      <c r="G100" s="353" t="s">
        <v>191</v>
      </c>
    </row>
    <row r="101" spans="1:7" ht="15.95" customHeight="1">
      <c r="A101" s="146">
        <v>105</v>
      </c>
      <c r="B101" s="156" t="s">
        <v>361</v>
      </c>
      <c r="C101" s="157" t="s">
        <v>362</v>
      </c>
      <c r="D101" s="149" t="s">
        <v>639</v>
      </c>
      <c r="E101" s="153" t="s">
        <v>21</v>
      </c>
      <c r="F101" s="149" t="s">
        <v>122</v>
      </c>
      <c r="G101" s="354" t="s">
        <v>191</v>
      </c>
    </row>
    <row r="102" spans="1:7" ht="15.95" customHeight="1">
      <c r="A102" s="146">
        <v>106</v>
      </c>
      <c r="B102" s="147" t="s">
        <v>363</v>
      </c>
      <c r="C102" s="148" t="s">
        <v>976</v>
      </c>
      <c r="D102" s="149" t="s">
        <v>639</v>
      </c>
      <c r="E102" s="150" t="s">
        <v>21</v>
      </c>
      <c r="F102" s="147" t="s">
        <v>122</v>
      </c>
      <c r="G102" s="353" t="s">
        <v>191</v>
      </c>
    </row>
    <row r="103" spans="1:7" ht="15.95" customHeight="1">
      <c r="A103" s="146">
        <v>107</v>
      </c>
      <c r="B103" s="147" t="s">
        <v>495</v>
      </c>
      <c r="C103" s="148" t="s">
        <v>496</v>
      </c>
      <c r="D103" s="149" t="s">
        <v>639</v>
      </c>
      <c r="E103" s="150" t="s">
        <v>21</v>
      </c>
      <c r="F103" s="147" t="s">
        <v>123</v>
      </c>
      <c r="G103" s="353" t="s">
        <v>191</v>
      </c>
    </row>
    <row r="104" spans="1:7" ht="15.95" customHeight="1">
      <c r="A104" s="146">
        <v>108</v>
      </c>
      <c r="B104" s="147" t="s">
        <v>364</v>
      </c>
      <c r="C104" s="148" t="s">
        <v>497</v>
      </c>
      <c r="D104" s="149" t="s">
        <v>639</v>
      </c>
      <c r="E104" s="150" t="s">
        <v>21</v>
      </c>
      <c r="F104" s="147" t="s">
        <v>122</v>
      </c>
      <c r="G104" s="353" t="s">
        <v>191</v>
      </c>
    </row>
    <row r="105" spans="1:7" ht="15.95" customHeight="1">
      <c r="A105" s="146">
        <v>109</v>
      </c>
      <c r="B105" s="156" t="s">
        <v>365</v>
      </c>
      <c r="C105" s="157" t="s">
        <v>977</v>
      </c>
      <c r="D105" s="149" t="s">
        <v>639</v>
      </c>
      <c r="E105" s="153" t="s">
        <v>21</v>
      </c>
      <c r="F105" s="149" t="s">
        <v>122</v>
      </c>
      <c r="G105" s="354" t="s">
        <v>191</v>
      </c>
    </row>
    <row r="106" spans="1:7" ht="15.95" customHeight="1">
      <c r="A106" s="146">
        <v>110</v>
      </c>
      <c r="B106" s="149" t="s">
        <v>469</v>
      </c>
      <c r="C106" s="152" t="s">
        <v>259</v>
      </c>
      <c r="D106" s="149" t="s">
        <v>639</v>
      </c>
      <c r="E106" s="153" t="s">
        <v>637</v>
      </c>
      <c r="F106" s="149" t="s">
        <v>366</v>
      </c>
      <c r="G106" s="354" t="s">
        <v>191</v>
      </c>
    </row>
    <row r="107" spans="1:7" ht="15.95" customHeight="1">
      <c r="A107" s="146">
        <v>111</v>
      </c>
      <c r="B107" s="149" t="s">
        <v>470</v>
      </c>
      <c r="C107" s="152" t="s">
        <v>259</v>
      </c>
      <c r="D107" s="149" t="s">
        <v>639</v>
      </c>
      <c r="E107" s="153" t="s">
        <v>637</v>
      </c>
      <c r="F107" s="149" t="s">
        <v>366</v>
      </c>
      <c r="G107" s="354" t="s">
        <v>191</v>
      </c>
    </row>
    <row r="108" spans="1:7" ht="15.95" customHeight="1">
      <c r="A108" s="146">
        <v>112</v>
      </c>
      <c r="B108" s="149" t="s">
        <v>367</v>
      </c>
      <c r="C108" s="152" t="s">
        <v>978</v>
      </c>
      <c r="D108" s="149" t="s">
        <v>639</v>
      </c>
      <c r="E108" s="150" t="s">
        <v>21</v>
      </c>
      <c r="F108" s="149" t="s">
        <v>684</v>
      </c>
      <c r="G108" s="354" t="s">
        <v>191</v>
      </c>
    </row>
    <row r="109" spans="1:7" ht="15.95" customHeight="1">
      <c r="A109" s="146">
        <v>114</v>
      </c>
      <c r="B109" s="161" t="s">
        <v>368</v>
      </c>
      <c r="C109" s="157" t="s">
        <v>369</v>
      </c>
      <c r="D109" s="154" t="s">
        <v>26</v>
      </c>
      <c r="E109" s="153" t="s">
        <v>638</v>
      </c>
      <c r="F109" s="149" t="s">
        <v>685</v>
      </c>
      <c r="G109" s="354" t="s">
        <v>191</v>
      </c>
    </row>
    <row r="110" spans="1:7" ht="15.95" customHeight="1">
      <c r="A110" s="146">
        <v>115</v>
      </c>
      <c r="B110" s="156" t="s">
        <v>370</v>
      </c>
      <c r="C110" s="355" t="s">
        <v>686</v>
      </c>
      <c r="D110" s="162" t="s">
        <v>24</v>
      </c>
      <c r="E110" s="150" t="s">
        <v>21</v>
      </c>
      <c r="F110" s="149" t="s">
        <v>371</v>
      </c>
      <c r="G110" s="354" t="s">
        <v>192</v>
      </c>
    </row>
    <row r="111" spans="1:7" ht="15.95" customHeight="1">
      <c r="A111" s="146">
        <v>116</v>
      </c>
      <c r="B111" s="156" t="s">
        <v>449</v>
      </c>
      <c r="C111" s="355" t="s">
        <v>686</v>
      </c>
      <c r="D111" s="160" t="s">
        <v>660</v>
      </c>
      <c r="E111" s="163" t="s">
        <v>21</v>
      </c>
      <c r="F111" s="160" t="s">
        <v>372</v>
      </c>
      <c r="G111" s="354" t="s">
        <v>192</v>
      </c>
    </row>
    <row r="112" spans="1:7" ht="15.95" customHeight="1">
      <c r="A112" s="146">
        <v>117</v>
      </c>
      <c r="B112" s="156" t="s">
        <v>121</v>
      </c>
      <c r="C112" s="355" t="s">
        <v>686</v>
      </c>
      <c r="D112" s="160" t="s">
        <v>93</v>
      </c>
      <c r="E112" s="163" t="s">
        <v>21</v>
      </c>
      <c r="F112" s="160" t="s">
        <v>373</v>
      </c>
      <c r="G112" s="354" t="s">
        <v>474</v>
      </c>
    </row>
    <row r="113" spans="1:7" ht="15.95" customHeight="1">
      <c r="A113" s="146">
        <v>119</v>
      </c>
      <c r="B113" s="156" t="s">
        <v>450</v>
      </c>
      <c r="C113" s="355" t="s">
        <v>686</v>
      </c>
      <c r="D113" s="160" t="s">
        <v>660</v>
      </c>
      <c r="E113" s="163" t="s">
        <v>21</v>
      </c>
      <c r="F113" s="160" t="s">
        <v>374</v>
      </c>
      <c r="G113" s="354" t="s">
        <v>192</v>
      </c>
    </row>
    <row r="114" spans="1:7" ht="15.95" customHeight="1">
      <c r="A114" s="146">
        <v>120</v>
      </c>
      <c r="B114" s="156" t="s">
        <v>687</v>
      </c>
      <c r="C114" s="355" t="s">
        <v>686</v>
      </c>
      <c r="D114" s="160" t="s">
        <v>660</v>
      </c>
      <c r="E114" s="163" t="s">
        <v>21</v>
      </c>
      <c r="F114" s="160" t="s">
        <v>375</v>
      </c>
      <c r="G114" s="354" t="s">
        <v>192</v>
      </c>
    </row>
    <row r="115" spans="1:7" ht="15.95" customHeight="1">
      <c r="A115" s="146">
        <v>122</v>
      </c>
      <c r="B115" s="161" t="s">
        <v>376</v>
      </c>
      <c r="C115" s="157" t="s">
        <v>688</v>
      </c>
      <c r="D115" s="149" t="s">
        <v>651</v>
      </c>
      <c r="E115" s="163" t="s">
        <v>21</v>
      </c>
      <c r="F115" s="160" t="s">
        <v>377</v>
      </c>
      <c r="G115" s="359" t="s">
        <v>191</v>
      </c>
    </row>
    <row r="116" spans="1:7" ht="15.95" customHeight="1">
      <c r="A116" s="146">
        <v>123</v>
      </c>
      <c r="B116" s="156" t="s">
        <v>120</v>
      </c>
      <c r="C116" s="152" t="s">
        <v>978</v>
      </c>
      <c r="D116" s="161" t="s">
        <v>29</v>
      </c>
      <c r="E116" s="164" t="s">
        <v>689</v>
      </c>
      <c r="F116" s="160" t="s">
        <v>690</v>
      </c>
      <c r="G116" s="359" t="s">
        <v>191</v>
      </c>
    </row>
    <row r="117" spans="1:7" ht="15.95" customHeight="1">
      <c r="A117" s="146">
        <v>124</v>
      </c>
      <c r="B117" s="156" t="s">
        <v>378</v>
      </c>
      <c r="C117" s="157" t="s">
        <v>379</v>
      </c>
      <c r="D117" s="161" t="s">
        <v>22</v>
      </c>
      <c r="E117" s="164" t="s">
        <v>21</v>
      </c>
      <c r="F117" s="160" t="s">
        <v>119</v>
      </c>
      <c r="G117" s="359" t="s">
        <v>191</v>
      </c>
    </row>
    <row r="118" spans="1:7" ht="15.95" customHeight="1">
      <c r="A118" s="146">
        <v>125</v>
      </c>
      <c r="B118" s="156" t="s">
        <v>380</v>
      </c>
      <c r="C118" s="157" t="s">
        <v>532</v>
      </c>
      <c r="D118" s="154" t="s">
        <v>26</v>
      </c>
      <c r="E118" s="164" t="s">
        <v>28</v>
      </c>
      <c r="F118" s="160" t="s">
        <v>118</v>
      </c>
      <c r="G118" s="359" t="s">
        <v>191</v>
      </c>
    </row>
    <row r="119" spans="1:7" ht="15.95" customHeight="1">
      <c r="A119" s="146">
        <v>126</v>
      </c>
      <c r="B119" s="156" t="s">
        <v>117</v>
      </c>
      <c r="C119" s="157" t="s">
        <v>314</v>
      </c>
      <c r="D119" s="161" t="s">
        <v>116</v>
      </c>
      <c r="E119" s="164" t="s">
        <v>689</v>
      </c>
      <c r="F119" s="160" t="s">
        <v>691</v>
      </c>
      <c r="G119" s="359" t="s">
        <v>191</v>
      </c>
    </row>
    <row r="120" spans="1:7" ht="15.95" customHeight="1">
      <c r="A120" s="146">
        <v>127</v>
      </c>
      <c r="B120" s="156" t="s">
        <v>381</v>
      </c>
      <c r="C120" s="152" t="s">
        <v>978</v>
      </c>
      <c r="D120" s="161" t="s">
        <v>24</v>
      </c>
      <c r="E120" s="164" t="s">
        <v>28</v>
      </c>
      <c r="F120" s="160" t="s">
        <v>382</v>
      </c>
      <c r="G120" s="359" t="s">
        <v>192</v>
      </c>
    </row>
    <row r="121" spans="1:7" ht="15.95" customHeight="1">
      <c r="A121" s="146">
        <v>128</v>
      </c>
      <c r="B121" s="156" t="s">
        <v>692</v>
      </c>
      <c r="C121" s="157" t="s">
        <v>693</v>
      </c>
      <c r="D121" s="149" t="s">
        <v>44</v>
      </c>
      <c r="E121" s="165" t="s">
        <v>638</v>
      </c>
      <c r="F121" s="149" t="s">
        <v>115</v>
      </c>
      <c r="G121" s="354" t="s">
        <v>191</v>
      </c>
    </row>
    <row r="122" spans="1:7" ht="15.95" customHeight="1">
      <c r="A122" s="146">
        <v>130</v>
      </c>
      <c r="B122" s="156" t="s">
        <v>694</v>
      </c>
      <c r="C122" s="157" t="s">
        <v>695</v>
      </c>
      <c r="D122" s="161" t="s">
        <v>24</v>
      </c>
      <c r="E122" s="164" t="s">
        <v>28</v>
      </c>
      <c r="F122" s="160" t="s">
        <v>114</v>
      </c>
      <c r="G122" s="359" t="s">
        <v>192</v>
      </c>
    </row>
    <row r="123" spans="1:7" ht="15.95" customHeight="1">
      <c r="A123" s="146">
        <v>131</v>
      </c>
      <c r="B123" s="156" t="s">
        <v>696</v>
      </c>
      <c r="C123" s="157" t="s">
        <v>695</v>
      </c>
      <c r="D123" s="154" t="s">
        <v>26</v>
      </c>
      <c r="E123" s="164" t="s">
        <v>28</v>
      </c>
      <c r="F123" s="160" t="s">
        <v>113</v>
      </c>
      <c r="G123" s="359" t="s">
        <v>191</v>
      </c>
    </row>
    <row r="124" spans="1:7" ht="15.95" customHeight="1">
      <c r="A124" s="146">
        <v>132</v>
      </c>
      <c r="B124" s="156" t="s">
        <v>112</v>
      </c>
      <c r="C124" s="157" t="s">
        <v>666</v>
      </c>
      <c r="D124" s="161" t="s">
        <v>664</v>
      </c>
      <c r="E124" s="164" t="s">
        <v>21</v>
      </c>
      <c r="F124" s="160" t="s">
        <v>111</v>
      </c>
      <c r="G124" s="359" t="s">
        <v>191</v>
      </c>
    </row>
    <row r="125" spans="1:7" ht="15.95" customHeight="1">
      <c r="A125" s="146">
        <v>133</v>
      </c>
      <c r="B125" s="156" t="s">
        <v>110</v>
      </c>
      <c r="C125" s="157" t="s">
        <v>979</v>
      </c>
      <c r="D125" s="161" t="s">
        <v>24</v>
      </c>
      <c r="E125" s="164" t="s">
        <v>689</v>
      </c>
      <c r="F125" s="160" t="s">
        <v>697</v>
      </c>
      <c r="G125" s="359" t="s">
        <v>192</v>
      </c>
    </row>
    <row r="126" spans="1:7" ht="15.95" customHeight="1">
      <c r="A126" s="146">
        <v>134</v>
      </c>
      <c r="B126" s="161" t="s">
        <v>698</v>
      </c>
      <c r="C126" s="157" t="s">
        <v>383</v>
      </c>
      <c r="D126" s="149" t="s">
        <v>44</v>
      </c>
      <c r="E126" s="164" t="s">
        <v>28</v>
      </c>
      <c r="F126" s="160" t="s">
        <v>109</v>
      </c>
      <c r="G126" s="359" t="s">
        <v>191</v>
      </c>
    </row>
    <row r="127" spans="1:7" ht="15.95" customHeight="1">
      <c r="A127" s="146">
        <v>135</v>
      </c>
      <c r="B127" s="161" t="s">
        <v>384</v>
      </c>
      <c r="C127" s="157" t="s">
        <v>980</v>
      </c>
      <c r="D127" s="157" t="s">
        <v>22</v>
      </c>
      <c r="E127" s="164" t="s">
        <v>21</v>
      </c>
      <c r="F127" s="152" t="s">
        <v>699</v>
      </c>
      <c r="G127" s="357" t="s">
        <v>191</v>
      </c>
    </row>
    <row r="128" spans="1:7" ht="15.95" customHeight="1">
      <c r="A128" s="146">
        <v>136</v>
      </c>
      <c r="B128" s="161" t="s">
        <v>108</v>
      </c>
      <c r="C128" s="157" t="s">
        <v>385</v>
      </c>
      <c r="D128" s="161" t="s">
        <v>41</v>
      </c>
      <c r="E128" s="164" t="s">
        <v>28</v>
      </c>
      <c r="F128" s="160" t="s">
        <v>107</v>
      </c>
      <c r="G128" s="359" t="s">
        <v>191</v>
      </c>
    </row>
    <row r="129" spans="1:7" ht="15.95" customHeight="1">
      <c r="A129" s="146">
        <v>137</v>
      </c>
      <c r="B129" s="157" t="s">
        <v>386</v>
      </c>
      <c r="C129" s="157" t="s">
        <v>700</v>
      </c>
      <c r="D129" s="157" t="s">
        <v>41</v>
      </c>
      <c r="E129" s="166" t="s">
        <v>28</v>
      </c>
      <c r="F129" s="152" t="s">
        <v>701</v>
      </c>
      <c r="G129" s="357" t="s">
        <v>191</v>
      </c>
    </row>
    <row r="130" spans="1:7" ht="15.95" customHeight="1">
      <c r="A130" s="146">
        <v>138</v>
      </c>
      <c r="B130" s="161" t="s">
        <v>387</v>
      </c>
      <c r="C130" s="157" t="s">
        <v>369</v>
      </c>
      <c r="D130" s="154" t="s">
        <v>26</v>
      </c>
      <c r="E130" s="164" t="s">
        <v>613</v>
      </c>
      <c r="F130" s="152" t="s">
        <v>106</v>
      </c>
      <c r="G130" s="357" t="s">
        <v>191</v>
      </c>
    </row>
    <row r="131" spans="1:7" ht="15.95" customHeight="1">
      <c r="A131" s="146">
        <v>139</v>
      </c>
      <c r="B131" s="161" t="s">
        <v>388</v>
      </c>
      <c r="C131" s="157" t="s">
        <v>369</v>
      </c>
      <c r="D131" s="154" t="s">
        <v>26</v>
      </c>
      <c r="E131" s="164" t="s">
        <v>613</v>
      </c>
      <c r="F131" s="152" t="s">
        <v>105</v>
      </c>
      <c r="G131" s="357" t="s">
        <v>191</v>
      </c>
    </row>
    <row r="132" spans="1:7" ht="15.95" customHeight="1">
      <c r="A132" s="146">
        <v>140</v>
      </c>
      <c r="B132" s="161" t="s">
        <v>389</v>
      </c>
      <c r="C132" s="157" t="s">
        <v>369</v>
      </c>
      <c r="D132" s="154" t="s">
        <v>26</v>
      </c>
      <c r="E132" s="164" t="s">
        <v>613</v>
      </c>
      <c r="F132" s="152" t="s">
        <v>104</v>
      </c>
      <c r="G132" s="357" t="s">
        <v>191</v>
      </c>
    </row>
    <row r="133" spans="1:7" ht="15.95" customHeight="1">
      <c r="A133" s="146">
        <v>141</v>
      </c>
      <c r="B133" s="156" t="s">
        <v>1122</v>
      </c>
      <c r="C133" s="156" t="s">
        <v>1156</v>
      </c>
      <c r="D133" s="149" t="s">
        <v>639</v>
      </c>
      <c r="E133" s="150" t="s">
        <v>702</v>
      </c>
      <c r="F133" s="360" t="s">
        <v>1123</v>
      </c>
      <c r="G133" s="354" t="s">
        <v>191</v>
      </c>
    </row>
    <row r="134" spans="1:7" ht="15.95" customHeight="1">
      <c r="A134" s="146">
        <v>142</v>
      </c>
      <c r="B134" s="161" t="s">
        <v>451</v>
      </c>
      <c r="C134" s="157" t="s">
        <v>498</v>
      </c>
      <c r="D134" s="154" t="s">
        <v>26</v>
      </c>
      <c r="E134" s="164" t="s">
        <v>689</v>
      </c>
      <c r="F134" s="160" t="s">
        <v>103</v>
      </c>
      <c r="G134" s="359" t="s">
        <v>193</v>
      </c>
    </row>
    <row r="135" spans="1:7" ht="15.95" customHeight="1">
      <c r="A135" s="146">
        <v>143</v>
      </c>
      <c r="B135" s="161" t="s">
        <v>452</v>
      </c>
      <c r="C135" s="157" t="s">
        <v>25</v>
      </c>
      <c r="D135" s="154" t="s">
        <v>26</v>
      </c>
      <c r="E135" s="164" t="s">
        <v>689</v>
      </c>
      <c r="F135" s="160" t="s">
        <v>102</v>
      </c>
      <c r="G135" s="359" t="s">
        <v>191</v>
      </c>
    </row>
    <row r="136" spans="1:7" ht="15.95" customHeight="1">
      <c r="A136" s="154">
        <v>144</v>
      </c>
      <c r="B136" s="161" t="s">
        <v>499</v>
      </c>
      <c r="C136" s="157" t="s">
        <v>703</v>
      </c>
      <c r="D136" s="154" t="s">
        <v>26</v>
      </c>
      <c r="E136" s="164" t="s">
        <v>702</v>
      </c>
      <c r="F136" s="160" t="s">
        <v>101</v>
      </c>
      <c r="G136" s="359" t="s">
        <v>191</v>
      </c>
    </row>
    <row r="137" spans="1:7" ht="15.95" customHeight="1">
      <c r="A137" s="154">
        <v>145</v>
      </c>
      <c r="B137" s="161" t="s">
        <v>100</v>
      </c>
      <c r="C137" s="157" t="s">
        <v>390</v>
      </c>
      <c r="D137" s="161" t="s">
        <v>75</v>
      </c>
      <c r="E137" s="164" t="s">
        <v>702</v>
      </c>
      <c r="F137" s="160" t="s">
        <v>704</v>
      </c>
      <c r="G137" s="359" t="s">
        <v>191</v>
      </c>
    </row>
    <row r="138" spans="1:7" ht="15.95" customHeight="1">
      <c r="A138" s="154">
        <v>146</v>
      </c>
      <c r="B138" s="156" t="s">
        <v>705</v>
      </c>
      <c r="C138" s="152" t="s">
        <v>391</v>
      </c>
      <c r="D138" s="161" t="s">
        <v>29</v>
      </c>
      <c r="E138" s="164" t="s">
        <v>28</v>
      </c>
      <c r="F138" s="160" t="s">
        <v>706</v>
      </c>
      <c r="G138" s="359" t="s">
        <v>191</v>
      </c>
    </row>
    <row r="139" spans="1:7" ht="15.95" customHeight="1">
      <c r="A139" s="154">
        <v>147</v>
      </c>
      <c r="B139" s="156" t="s">
        <v>392</v>
      </c>
      <c r="C139" s="152" t="s">
        <v>391</v>
      </c>
      <c r="D139" s="161" t="s">
        <v>29</v>
      </c>
      <c r="E139" s="164" t="s">
        <v>28</v>
      </c>
      <c r="F139" s="160" t="s">
        <v>99</v>
      </c>
      <c r="G139" s="359" t="s">
        <v>191</v>
      </c>
    </row>
    <row r="140" spans="1:7" ht="15.95" customHeight="1">
      <c r="A140" s="154">
        <v>148</v>
      </c>
      <c r="B140" s="156" t="s">
        <v>707</v>
      </c>
      <c r="C140" s="152" t="s">
        <v>391</v>
      </c>
      <c r="D140" s="154" t="s">
        <v>26</v>
      </c>
      <c r="E140" s="164" t="s">
        <v>28</v>
      </c>
      <c r="F140" s="160" t="s">
        <v>708</v>
      </c>
      <c r="G140" s="359" t="s">
        <v>191</v>
      </c>
    </row>
    <row r="141" spans="1:7" ht="15.95" customHeight="1">
      <c r="A141" s="154">
        <v>149</v>
      </c>
      <c r="B141" s="156" t="s">
        <v>709</v>
      </c>
      <c r="C141" s="361" t="s">
        <v>710</v>
      </c>
      <c r="D141" s="154" t="s">
        <v>26</v>
      </c>
      <c r="E141" s="164" t="s">
        <v>28</v>
      </c>
      <c r="F141" s="160" t="s">
        <v>711</v>
      </c>
      <c r="G141" s="359" t="s">
        <v>191</v>
      </c>
    </row>
    <row r="142" spans="1:7" ht="15.95" customHeight="1">
      <c r="A142" s="154">
        <v>150</v>
      </c>
      <c r="B142" s="161" t="s">
        <v>98</v>
      </c>
      <c r="C142" s="157" t="s">
        <v>981</v>
      </c>
      <c r="D142" s="161" t="s">
        <v>29</v>
      </c>
      <c r="E142" s="164" t="s">
        <v>689</v>
      </c>
      <c r="F142" s="160" t="s">
        <v>712</v>
      </c>
      <c r="G142" s="359" t="s">
        <v>191</v>
      </c>
    </row>
    <row r="143" spans="1:7" ht="15.95" customHeight="1">
      <c r="A143" s="154">
        <v>151</v>
      </c>
      <c r="B143" s="161" t="s">
        <v>97</v>
      </c>
      <c r="C143" s="157" t="s">
        <v>981</v>
      </c>
      <c r="D143" s="154" t="s">
        <v>26</v>
      </c>
      <c r="E143" s="164" t="s">
        <v>702</v>
      </c>
      <c r="F143" s="160" t="s">
        <v>713</v>
      </c>
      <c r="G143" s="359" t="s">
        <v>191</v>
      </c>
    </row>
    <row r="144" spans="1:7" ht="15.95" customHeight="1">
      <c r="A144" s="154">
        <v>152</v>
      </c>
      <c r="B144" s="161" t="s">
        <v>393</v>
      </c>
      <c r="C144" s="152" t="s">
        <v>1017</v>
      </c>
      <c r="D144" s="154" t="s">
        <v>26</v>
      </c>
      <c r="E144" s="164" t="s">
        <v>21</v>
      </c>
      <c r="F144" s="160" t="s">
        <v>96</v>
      </c>
      <c r="G144" s="359" t="s">
        <v>191</v>
      </c>
    </row>
    <row r="145" spans="1:7" ht="15.95" customHeight="1">
      <c r="A145" s="154">
        <v>153</v>
      </c>
      <c r="B145" s="161" t="s">
        <v>714</v>
      </c>
      <c r="C145" s="157" t="s">
        <v>533</v>
      </c>
      <c r="D145" s="161" t="s">
        <v>715</v>
      </c>
      <c r="E145" s="164" t="s">
        <v>689</v>
      </c>
      <c r="F145" s="160" t="s">
        <v>716</v>
      </c>
      <c r="G145" s="359" t="s">
        <v>192</v>
      </c>
    </row>
    <row r="146" spans="1:7" ht="15.95" customHeight="1">
      <c r="A146" s="154">
        <v>154</v>
      </c>
      <c r="B146" s="161" t="s">
        <v>717</v>
      </c>
      <c r="C146" s="157" t="s">
        <v>718</v>
      </c>
      <c r="D146" s="161" t="s">
        <v>24</v>
      </c>
      <c r="E146" s="164" t="s">
        <v>702</v>
      </c>
      <c r="F146" s="160" t="s">
        <v>719</v>
      </c>
      <c r="G146" s="359" t="s">
        <v>192</v>
      </c>
    </row>
    <row r="147" spans="1:7" ht="15.95" customHeight="1">
      <c r="A147" s="154">
        <v>155</v>
      </c>
      <c r="B147" s="167" t="s">
        <v>618</v>
      </c>
      <c r="C147" s="168" t="s">
        <v>982</v>
      </c>
      <c r="D147" s="161" t="s">
        <v>22</v>
      </c>
      <c r="E147" s="164" t="s">
        <v>702</v>
      </c>
      <c r="F147" s="160" t="s">
        <v>720</v>
      </c>
      <c r="G147" s="359" t="s">
        <v>191</v>
      </c>
    </row>
    <row r="148" spans="1:7" ht="15.95" customHeight="1">
      <c r="A148" s="154">
        <v>156</v>
      </c>
      <c r="B148" s="167" t="s">
        <v>581</v>
      </c>
      <c r="C148" s="168" t="s">
        <v>982</v>
      </c>
      <c r="D148" s="161" t="s">
        <v>24</v>
      </c>
      <c r="E148" s="164" t="s">
        <v>702</v>
      </c>
      <c r="F148" s="160" t="s">
        <v>721</v>
      </c>
      <c r="G148" s="359" t="s">
        <v>192</v>
      </c>
    </row>
    <row r="149" spans="1:7" ht="15.95" customHeight="1">
      <c r="A149" s="154">
        <v>157</v>
      </c>
      <c r="B149" s="161" t="s">
        <v>722</v>
      </c>
      <c r="C149" s="157" t="s">
        <v>969</v>
      </c>
      <c r="D149" s="161" t="s">
        <v>41</v>
      </c>
      <c r="E149" s="164" t="s">
        <v>28</v>
      </c>
      <c r="F149" s="160" t="s">
        <v>95</v>
      </c>
      <c r="G149" s="359" t="s">
        <v>191</v>
      </c>
    </row>
    <row r="150" spans="1:7" ht="15.95" customHeight="1">
      <c r="A150" s="154">
        <v>158</v>
      </c>
      <c r="B150" s="161" t="s">
        <v>723</v>
      </c>
      <c r="C150" s="157" t="s">
        <v>534</v>
      </c>
      <c r="D150" s="154" t="s">
        <v>26</v>
      </c>
      <c r="E150" s="164" t="s">
        <v>28</v>
      </c>
      <c r="F150" s="160" t="s">
        <v>94</v>
      </c>
      <c r="G150" s="359" t="s">
        <v>191</v>
      </c>
    </row>
    <row r="151" spans="1:7" ht="15.95" customHeight="1">
      <c r="A151" s="154">
        <v>159</v>
      </c>
      <c r="B151" s="161" t="s">
        <v>724</v>
      </c>
      <c r="C151" s="157" t="s">
        <v>535</v>
      </c>
      <c r="D151" s="154" t="s">
        <v>26</v>
      </c>
      <c r="E151" s="164" t="s">
        <v>689</v>
      </c>
      <c r="F151" s="160" t="s">
        <v>725</v>
      </c>
      <c r="G151" s="359" t="s">
        <v>191</v>
      </c>
    </row>
    <row r="152" spans="1:7" ht="15.95" customHeight="1">
      <c r="A152" s="154">
        <v>160</v>
      </c>
      <c r="B152" s="161" t="s">
        <v>726</v>
      </c>
      <c r="C152" s="157" t="s">
        <v>983</v>
      </c>
      <c r="D152" s="161" t="s">
        <v>668</v>
      </c>
      <c r="E152" s="164" t="s">
        <v>689</v>
      </c>
      <c r="F152" s="160" t="s">
        <v>727</v>
      </c>
      <c r="G152" s="359" t="s">
        <v>191</v>
      </c>
    </row>
    <row r="153" spans="1:7" ht="15.95" customHeight="1">
      <c r="A153" s="154">
        <v>161</v>
      </c>
      <c r="B153" s="161" t="s">
        <v>728</v>
      </c>
      <c r="C153" s="157" t="s">
        <v>536</v>
      </c>
      <c r="D153" s="154" t="s">
        <v>26</v>
      </c>
      <c r="E153" s="164" t="s">
        <v>689</v>
      </c>
      <c r="F153" s="160" t="s">
        <v>92</v>
      </c>
      <c r="G153" s="359" t="s">
        <v>193</v>
      </c>
    </row>
    <row r="154" spans="1:7" ht="15.95" customHeight="1">
      <c r="A154" s="154">
        <v>162</v>
      </c>
      <c r="B154" s="161" t="s">
        <v>729</v>
      </c>
      <c r="C154" s="157" t="s">
        <v>537</v>
      </c>
      <c r="D154" s="154" t="s">
        <v>26</v>
      </c>
      <c r="E154" s="164" t="s">
        <v>689</v>
      </c>
      <c r="F154" s="160" t="s">
        <v>730</v>
      </c>
      <c r="G154" s="359" t="s">
        <v>191</v>
      </c>
    </row>
    <row r="155" spans="1:7" ht="15.95" customHeight="1">
      <c r="A155" s="154">
        <v>164</v>
      </c>
      <c r="B155" s="161" t="s">
        <v>619</v>
      </c>
      <c r="C155" s="157" t="s">
        <v>500</v>
      </c>
      <c r="D155" s="154" t="s">
        <v>26</v>
      </c>
      <c r="E155" s="164" t="s">
        <v>731</v>
      </c>
      <c r="F155" s="160" t="s">
        <v>732</v>
      </c>
      <c r="G155" s="359" t="s">
        <v>191</v>
      </c>
    </row>
    <row r="156" spans="1:7" ht="15.95" customHeight="1">
      <c r="A156" s="154">
        <v>165</v>
      </c>
      <c r="B156" s="161" t="s">
        <v>733</v>
      </c>
      <c r="C156" s="157" t="s">
        <v>734</v>
      </c>
      <c r="D156" s="154" t="s">
        <v>26</v>
      </c>
      <c r="E156" s="164" t="s">
        <v>638</v>
      </c>
      <c r="F156" s="160" t="s">
        <v>91</v>
      </c>
      <c r="G156" s="359" t="s">
        <v>191</v>
      </c>
    </row>
    <row r="157" spans="1:7" ht="15.95" customHeight="1">
      <c r="A157" s="154">
        <v>166</v>
      </c>
      <c r="B157" s="161" t="s">
        <v>90</v>
      </c>
      <c r="C157" s="157" t="s">
        <v>501</v>
      </c>
      <c r="D157" s="161" t="s">
        <v>22</v>
      </c>
      <c r="E157" s="164" t="s">
        <v>638</v>
      </c>
      <c r="F157" s="160" t="s">
        <v>89</v>
      </c>
      <c r="G157" s="359" t="s">
        <v>191</v>
      </c>
    </row>
    <row r="158" spans="1:7" ht="15.95" customHeight="1">
      <c r="A158" s="154">
        <v>167</v>
      </c>
      <c r="B158" s="161" t="s">
        <v>88</v>
      </c>
      <c r="C158" s="157" t="s">
        <v>87</v>
      </c>
      <c r="D158" s="154" t="s">
        <v>26</v>
      </c>
      <c r="E158" s="164" t="s">
        <v>637</v>
      </c>
      <c r="F158" s="160" t="s">
        <v>86</v>
      </c>
      <c r="G158" s="359" t="s">
        <v>191</v>
      </c>
    </row>
    <row r="159" spans="1:7" ht="15.95" customHeight="1">
      <c r="A159" s="154">
        <v>168</v>
      </c>
      <c r="B159" s="161" t="s">
        <v>735</v>
      </c>
      <c r="C159" s="157" t="s">
        <v>25</v>
      </c>
      <c r="D159" s="149" t="s">
        <v>44</v>
      </c>
      <c r="E159" s="164" t="s">
        <v>638</v>
      </c>
      <c r="F159" s="160" t="s">
        <v>736</v>
      </c>
      <c r="G159" s="359" t="s">
        <v>191</v>
      </c>
    </row>
    <row r="160" spans="1:7" ht="15.95" customHeight="1">
      <c r="A160" s="154">
        <v>169</v>
      </c>
      <c r="B160" s="161" t="s">
        <v>85</v>
      </c>
      <c r="C160" s="157" t="s">
        <v>984</v>
      </c>
      <c r="D160" s="161" t="s">
        <v>24</v>
      </c>
      <c r="E160" s="164" t="s">
        <v>638</v>
      </c>
      <c r="F160" s="160" t="s">
        <v>290</v>
      </c>
      <c r="G160" s="359" t="s">
        <v>474</v>
      </c>
    </row>
    <row r="161" spans="1:7" ht="15.95" customHeight="1">
      <c r="A161" s="154">
        <v>170</v>
      </c>
      <c r="B161" s="161" t="s">
        <v>737</v>
      </c>
      <c r="C161" s="157" t="s">
        <v>25</v>
      </c>
      <c r="D161" s="149" t="s">
        <v>44</v>
      </c>
      <c r="E161" s="164" t="s">
        <v>638</v>
      </c>
      <c r="F161" s="160" t="s">
        <v>738</v>
      </c>
      <c r="G161" s="359" t="s">
        <v>193</v>
      </c>
    </row>
    <row r="162" spans="1:7" ht="15.95" customHeight="1">
      <c r="A162" s="154">
        <v>171</v>
      </c>
      <c r="B162" s="161" t="s">
        <v>84</v>
      </c>
      <c r="C162" s="157" t="s">
        <v>394</v>
      </c>
      <c r="D162" s="149" t="s">
        <v>44</v>
      </c>
      <c r="E162" s="164" t="s">
        <v>638</v>
      </c>
      <c r="F162" s="160" t="s">
        <v>739</v>
      </c>
      <c r="G162" s="359" t="s">
        <v>193</v>
      </c>
    </row>
    <row r="163" spans="1:7" ht="15.95" customHeight="1">
      <c r="A163" s="154">
        <v>172</v>
      </c>
      <c r="B163" s="161" t="s">
        <v>83</v>
      </c>
      <c r="C163" s="157" t="s">
        <v>25</v>
      </c>
      <c r="D163" s="149" t="s">
        <v>44</v>
      </c>
      <c r="E163" s="164" t="s">
        <v>638</v>
      </c>
      <c r="F163" s="160" t="s">
        <v>740</v>
      </c>
      <c r="G163" s="359" t="s">
        <v>193</v>
      </c>
    </row>
    <row r="164" spans="1:7" ht="15.95" customHeight="1">
      <c r="A164" s="154">
        <v>173</v>
      </c>
      <c r="B164" s="161" t="s">
        <v>82</v>
      </c>
      <c r="C164" s="157" t="s">
        <v>25</v>
      </c>
      <c r="D164" s="149" t="s">
        <v>44</v>
      </c>
      <c r="E164" s="164" t="s">
        <v>638</v>
      </c>
      <c r="F164" s="160" t="s">
        <v>739</v>
      </c>
      <c r="G164" s="359" t="s">
        <v>193</v>
      </c>
    </row>
    <row r="165" spans="1:7" ht="15.95" customHeight="1">
      <c r="A165" s="154">
        <v>174</v>
      </c>
      <c r="B165" s="161" t="s">
        <v>741</v>
      </c>
      <c r="C165" s="157" t="s">
        <v>76</v>
      </c>
      <c r="D165" s="149" t="s">
        <v>44</v>
      </c>
      <c r="E165" s="164" t="s">
        <v>638</v>
      </c>
      <c r="F165" s="160" t="s">
        <v>742</v>
      </c>
      <c r="G165" s="359" t="s">
        <v>191</v>
      </c>
    </row>
    <row r="166" spans="1:7" ht="15.95" customHeight="1">
      <c r="A166" s="154">
        <v>175</v>
      </c>
      <c r="B166" s="161" t="s">
        <v>81</v>
      </c>
      <c r="C166" s="157" t="s">
        <v>502</v>
      </c>
      <c r="D166" s="149" t="s">
        <v>44</v>
      </c>
      <c r="E166" s="164" t="s">
        <v>638</v>
      </c>
      <c r="F166" s="160" t="s">
        <v>743</v>
      </c>
      <c r="G166" s="359" t="s">
        <v>191</v>
      </c>
    </row>
    <row r="167" spans="1:7" ht="15.95" customHeight="1">
      <c r="A167" s="154">
        <v>176</v>
      </c>
      <c r="B167" s="161" t="s">
        <v>744</v>
      </c>
      <c r="C167" s="157" t="s">
        <v>502</v>
      </c>
      <c r="D167" s="161" t="s">
        <v>75</v>
      </c>
      <c r="E167" s="164" t="s">
        <v>638</v>
      </c>
      <c r="F167" s="160" t="s">
        <v>745</v>
      </c>
      <c r="G167" s="359" t="s">
        <v>191</v>
      </c>
    </row>
    <row r="168" spans="1:7" ht="15.95" customHeight="1">
      <c r="A168" s="154">
        <v>177</v>
      </c>
      <c r="B168" s="161" t="s">
        <v>80</v>
      </c>
      <c r="C168" s="157" t="s">
        <v>76</v>
      </c>
      <c r="D168" s="161" t="s">
        <v>75</v>
      </c>
      <c r="E168" s="164" t="s">
        <v>638</v>
      </c>
      <c r="F168" s="160" t="s">
        <v>746</v>
      </c>
      <c r="G168" s="359" t="s">
        <v>191</v>
      </c>
    </row>
    <row r="169" spans="1:7" ht="15.95" customHeight="1">
      <c r="A169" s="154">
        <v>178</v>
      </c>
      <c r="B169" s="161" t="s">
        <v>79</v>
      </c>
      <c r="C169" s="157" t="s">
        <v>76</v>
      </c>
      <c r="D169" s="149" t="s">
        <v>44</v>
      </c>
      <c r="E169" s="164" t="s">
        <v>638</v>
      </c>
      <c r="F169" s="160" t="s">
        <v>747</v>
      </c>
      <c r="G169" s="359" t="s">
        <v>191</v>
      </c>
    </row>
    <row r="170" spans="1:7" ht="15.95" customHeight="1">
      <c r="A170" s="154">
        <v>179</v>
      </c>
      <c r="B170" s="161" t="s">
        <v>78</v>
      </c>
      <c r="C170" s="157" t="s">
        <v>76</v>
      </c>
      <c r="D170" s="149" t="s">
        <v>44</v>
      </c>
      <c r="E170" s="164" t="s">
        <v>637</v>
      </c>
      <c r="F170" s="160" t="s">
        <v>748</v>
      </c>
      <c r="G170" s="359" t="s">
        <v>191</v>
      </c>
    </row>
    <row r="171" spans="1:7" ht="15.95" customHeight="1">
      <c r="A171" s="154">
        <v>180</v>
      </c>
      <c r="B171" s="161" t="s">
        <v>77</v>
      </c>
      <c r="C171" s="157" t="s">
        <v>76</v>
      </c>
      <c r="D171" s="149" t="s">
        <v>44</v>
      </c>
      <c r="E171" s="164" t="s">
        <v>637</v>
      </c>
      <c r="F171" s="160" t="s">
        <v>749</v>
      </c>
      <c r="G171" s="359" t="s">
        <v>191</v>
      </c>
    </row>
    <row r="172" spans="1:7" ht="15.95" customHeight="1">
      <c r="A172" s="154">
        <v>181</v>
      </c>
      <c r="B172" s="161" t="s">
        <v>503</v>
      </c>
      <c r="C172" s="157" t="s">
        <v>76</v>
      </c>
      <c r="D172" s="161" t="s">
        <v>75</v>
      </c>
      <c r="E172" s="164" t="s">
        <v>637</v>
      </c>
      <c r="F172" s="160" t="s">
        <v>750</v>
      </c>
      <c r="G172" s="359" t="s">
        <v>191</v>
      </c>
    </row>
    <row r="173" spans="1:7" ht="15.95" customHeight="1">
      <c r="A173" s="154">
        <v>182</v>
      </c>
      <c r="B173" s="161" t="s">
        <v>74</v>
      </c>
      <c r="C173" s="157" t="s">
        <v>504</v>
      </c>
      <c r="D173" s="161" t="s">
        <v>41</v>
      </c>
      <c r="E173" s="164" t="s">
        <v>28</v>
      </c>
      <c r="F173" s="160" t="s">
        <v>751</v>
      </c>
      <c r="G173" s="359" t="s">
        <v>191</v>
      </c>
    </row>
    <row r="174" spans="1:7" ht="15.95" customHeight="1">
      <c r="A174" s="154">
        <v>183</v>
      </c>
      <c r="B174" s="161" t="s">
        <v>752</v>
      </c>
      <c r="C174" s="157" t="s">
        <v>504</v>
      </c>
      <c r="D174" s="161" t="s">
        <v>41</v>
      </c>
      <c r="E174" s="164" t="s">
        <v>28</v>
      </c>
      <c r="F174" s="160" t="s">
        <v>753</v>
      </c>
      <c r="G174" s="359" t="s">
        <v>191</v>
      </c>
    </row>
    <row r="175" spans="1:7" ht="15.95" customHeight="1">
      <c r="A175" s="154">
        <v>184</v>
      </c>
      <c r="B175" s="161" t="s">
        <v>73</v>
      </c>
      <c r="C175" s="157" t="s">
        <v>69</v>
      </c>
      <c r="D175" s="161" t="s">
        <v>41</v>
      </c>
      <c r="E175" s="164" t="s">
        <v>28</v>
      </c>
      <c r="F175" s="160" t="s">
        <v>72</v>
      </c>
      <c r="G175" s="359" t="s">
        <v>191</v>
      </c>
    </row>
    <row r="176" spans="1:7" ht="15.95" customHeight="1">
      <c r="A176" s="154">
        <v>185</v>
      </c>
      <c r="B176" s="161" t="s">
        <v>71</v>
      </c>
      <c r="C176" s="157" t="s">
        <v>69</v>
      </c>
      <c r="D176" s="161" t="s">
        <v>41</v>
      </c>
      <c r="E176" s="164" t="s">
        <v>21</v>
      </c>
      <c r="F176" s="160" t="s">
        <v>754</v>
      </c>
      <c r="G176" s="359" t="s">
        <v>191</v>
      </c>
    </row>
    <row r="177" spans="1:7" ht="15.95" customHeight="1">
      <c r="A177" s="154">
        <v>186</v>
      </c>
      <c r="B177" s="161" t="s">
        <v>70</v>
      </c>
      <c r="C177" s="157" t="s">
        <v>69</v>
      </c>
      <c r="D177" s="161" t="s">
        <v>41</v>
      </c>
      <c r="E177" s="164" t="s">
        <v>28</v>
      </c>
      <c r="F177" s="160" t="s">
        <v>755</v>
      </c>
      <c r="G177" s="359" t="s">
        <v>191</v>
      </c>
    </row>
    <row r="178" spans="1:7" ht="15.95" customHeight="1">
      <c r="A178" s="154">
        <v>187</v>
      </c>
      <c r="B178" s="161" t="s">
        <v>756</v>
      </c>
      <c r="C178" s="157" t="s">
        <v>63</v>
      </c>
      <c r="D178" s="149" t="s">
        <v>44</v>
      </c>
      <c r="E178" s="164" t="s">
        <v>28</v>
      </c>
      <c r="F178" s="160" t="s">
        <v>67</v>
      </c>
      <c r="G178" s="359" t="s">
        <v>191</v>
      </c>
    </row>
    <row r="179" spans="1:7" ht="15.95" customHeight="1">
      <c r="A179" s="154">
        <v>188</v>
      </c>
      <c r="B179" s="161" t="s">
        <v>68</v>
      </c>
      <c r="C179" s="157" t="s">
        <v>506</v>
      </c>
      <c r="D179" s="149" t="s">
        <v>44</v>
      </c>
      <c r="E179" s="164" t="s">
        <v>28</v>
      </c>
      <c r="F179" s="160" t="s">
        <v>67</v>
      </c>
      <c r="G179" s="359" t="s">
        <v>191</v>
      </c>
    </row>
    <row r="180" spans="1:7" ht="15.95" customHeight="1">
      <c r="A180" s="154">
        <v>189</v>
      </c>
      <c r="B180" s="161" t="s">
        <v>66</v>
      </c>
      <c r="C180" s="157" t="s">
        <v>63</v>
      </c>
      <c r="D180" s="149" t="s">
        <v>44</v>
      </c>
      <c r="E180" s="164" t="s">
        <v>637</v>
      </c>
      <c r="F180" s="160" t="s">
        <v>62</v>
      </c>
      <c r="G180" s="359" t="s">
        <v>191</v>
      </c>
    </row>
    <row r="181" spans="1:7" ht="15.95" customHeight="1">
      <c r="A181" s="154">
        <v>190</v>
      </c>
      <c r="B181" s="161" t="s">
        <v>65</v>
      </c>
      <c r="C181" s="157" t="s">
        <v>63</v>
      </c>
      <c r="D181" s="149" t="s">
        <v>44</v>
      </c>
      <c r="E181" s="164" t="s">
        <v>28</v>
      </c>
      <c r="F181" s="160" t="s">
        <v>757</v>
      </c>
      <c r="G181" s="359" t="s">
        <v>191</v>
      </c>
    </row>
    <row r="182" spans="1:7" ht="15.95" customHeight="1">
      <c r="A182" s="154">
        <v>191</v>
      </c>
      <c r="B182" s="161" t="s">
        <v>64</v>
      </c>
      <c r="C182" s="157" t="s">
        <v>63</v>
      </c>
      <c r="D182" s="149" t="s">
        <v>44</v>
      </c>
      <c r="E182" s="164" t="s">
        <v>28</v>
      </c>
      <c r="F182" s="160" t="s">
        <v>757</v>
      </c>
      <c r="G182" s="359" t="s">
        <v>191</v>
      </c>
    </row>
    <row r="183" spans="1:7" ht="15.95" customHeight="1">
      <c r="A183" s="154">
        <v>192</v>
      </c>
      <c r="B183" s="161" t="s">
        <v>505</v>
      </c>
      <c r="C183" s="157" t="s">
        <v>506</v>
      </c>
      <c r="D183" s="149" t="s">
        <v>44</v>
      </c>
      <c r="E183" s="164" t="s">
        <v>637</v>
      </c>
      <c r="F183" s="160" t="s">
        <v>62</v>
      </c>
      <c r="G183" s="359" t="s">
        <v>191</v>
      </c>
    </row>
    <row r="184" spans="1:7" ht="15.95" customHeight="1">
      <c r="A184" s="154">
        <v>193</v>
      </c>
      <c r="B184" s="161" t="s">
        <v>395</v>
      </c>
      <c r="C184" s="157" t="s">
        <v>281</v>
      </c>
      <c r="D184" s="149" t="s">
        <v>44</v>
      </c>
      <c r="E184" s="164" t="s">
        <v>638</v>
      </c>
      <c r="F184" s="160" t="s">
        <v>758</v>
      </c>
      <c r="G184" s="359" t="s">
        <v>191</v>
      </c>
    </row>
    <row r="185" spans="1:7" ht="15.95" customHeight="1">
      <c r="A185" s="154">
        <v>194</v>
      </c>
      <c r="B185" s="161" t="s">
        <v>396</v>
      </c>
      <c r="C185" s="157" t="s">
        <v>985</v>
      </c>
      <c r="D185" s="161" t="s">
        <v>24</v>
      </c>
      <c r="E185" s="164" t="s">
        <v>28</v>
      </c>
      <c r="F185" s="160" t="s">
        <v>60</v>
      </c>
      <c r="G185" s="359" t="s">
        <v>192</v>
      </c>
    </row>
    <row r="186" spans="1:7" ht="15.95" customHeight="1">
      <c r="A186" s="154">
        <v>195</v>
      </c>
      <c r="B186" s="161" t="s">
        <v>507</v>
      </c>
      <c r="C186" s="157" t="s">
        <v>508</v>
      </c>
      <c r="D186" s="161" t="s">
        <v>951</v>
      </c>
      <c r="E186" s="164" t="s">
        <v>21</v>
      </c>
      <c r="F186" s="160" t="s">
        <v>759</v>
      </c>
      <c r="G186" s="359" t="s">
        <v>191</v>
      </c>
    </row>
    <row r="187" spans="1:7" ht="15.95" customHeight="1">
      <c r="A187" s="154">
        <v>196</v>
      </c>
      <c r="B187" s="161" t="s">
        <v>397</v>
      </c>
      <c r="C187" s="157" t="s">
        <v>58</v>
      </c>
      <c r="D187" s="154" t="s">
        <v>26</v>
      </c>
      <c r="E187" s="164" t="s">
        <v>28</v>
      </c>
      <c r="F187" s="160" t="s">
        <v>760</v>
      </c>
      <c r="G187" s="359" t="s">
        <v>191</v>
      </c>
    </row>
    <row r="188" spans="1:7" ht="15.95" customHeight="1">
      <c r="A188" s="154">
        <v>197</v>
      </c>
      <c r="B188" s="161" t="s">
        <v>398</v>
      </c>
      <c r="C188" s="157" t="s">
        <v>509</v>
      </c>
      <c r="D188" s="161" t="s">
        <v>41</v>
      </c>
      <c r="E188" s="164" t="s">
        <v>637</v>
      </c>
      <c r="F188" s="160" t="s">
        <v>761</v>
      </c>
      <c r="G188" s="359" t="s">
        <v>191</v>
      </c>
    </row>
    <row r="189" spans="1:7" ht="15.95" customHeight="1">
      <c r="A189" s="154">
        <v>198</v>
      </c>
      <c r="B189" s="161" t="s">
        <v>510</v>
      </c>
      <c r="C189" s="157" t="s">
        <v>509</v>
      </c>
      <c r="D189" s="161" t="s">
        <v>41</v>
      </c>
      <c r="E189" s="164" t="s">
        <v>637</v>
      </c>
      <c r="F189" s="160" t="s">
        <v>762</v>
      </c>
      <c r="G189" s="359" t="s">
        <v>191</v>
      </c>
    </row>
    <row r="190" spans="1:7" ht="15.95" customHeight="1">
      <c r="A190" s="154">
        <v>199</v>
      </c>
      <c r="B190" s="161" t="s">
        <v>763</v>
      </c>
      <c r="C190" s="157" t="s">
        <v>764</v>
      </c>
      <c r="D190" s="154" t="s">
        <v>26</v>
      </c>
      <c r="E190" s="164" t="s">
        <v>638</v>
      </c>
      <c r="F190" s="160" t="s">
        <v>765</v>
      </c>
      <c r="G190" s="359" t="s">
        <v>191</v>
      </c>
    </row>
    <row r="191" spans="1:7" ht="15.95" customHeight="1">
      <c r="A191" s="154">
        <v>200</v>
      </c>
      <c r="B191" s="161" t="s">
        <v>57</v>
      </c>
      <c r="C191" s="157" t="s">
        <v>764</v>
      </c>
      <c r="D191" s="154" t="s">
        <v>26</v>
      </c>
      <c r="E191" s="164" t="s">
        <v>638</v>
      </c>
      <c r="F191" s="160" t="s">
        <v>766</v>
      </c>
      <c r="G191" s="359" t="s">
        <v>191</v>
      </c>
    </row>
    <row r="192" spans="1:7" ht="15.95" customHeight="1">
      <c r="A192" s="154">
        <v>201</v>
      </c>
      <c r="B192" s="161" t="s">
        <v>56</v>
      </c>
      <c r="C192" s="157" t="s">
        <v>764</v>
      </c>
      <c r="D192" s="154" t="s">
        <v>26</v>
      </c>
      <c r="E192" s="164" t="s">
        <v>638</v>
      </c>
      <c r="F192" s="160" t="s">
        <v>1157</v>
      </c>
      <c r="G192" s="359" t="s">
        <v>191</v>
      </c>
    </row>
    <row r="193" spans="1:7" ht="15.95" customHeight="1">
      <c r="A193" s="154">
        <v>202</v>
      </c>
      <c r="B193" s="161" t="s">
        <v>767</v>
      </c>
      <c r="C193" s="157" t="s">
        <v>511</v>
      </c>
      <c r="D193" s="156" t="s">
        <v>54</v>
      </c>
      <c r="E193" s="165" t="s">
        <v>904</v>
      </c>
      <c r="F193" s="149" t="s">
        <v>768</v>
      </c>
      <c r="G193" s="354" t="s">
        <v>191</v>
      </c>
    </row>
    <row r="194" spans="1:7" ht="15.95" customHeight="1">
      <c r="A194" s="154">
        <v>203</v>
      </c>
      <c r="B194" s="161" t="s">
        <v>55</v>
      </c>
      <c r="C194" s="169" t="s">
        <v>511</v>
      </c>
      <c r="D194" s="156" t="s">
        <v>54</v>
      </c>
      <c r="E194" s="165" t="s">
        <v>904</v>
      </c>
      <c r="F194" s="149" t="s">
        <v>768</v>
      </c>
      <c r="G194" s="354" t="s">
        <v>191</v>
      </c>
    </row>
    <row r="195" spans="1:7" ht="15.95" customHeight="1">
      <c r="A195" s="154">
        <v>204</v>
      </c>
      <c r="B195" s="156" t="s">
        <v>399</v>
      </c>
      <c r="C195" s="157" t="s">
        <v>986</v>
      </c>
      <c r="D195" s="149" t="s">
        <v>44</v>
      </c>
      <c r="E195" s="165" t="s">
        <v>28</v>
      </c>
      <c r="F195" s="149" t="s">
        <v>53</v>
      </c>
      <c r="G195" s="354" t="s">
        <v>191</v>
      </c>
    </row>
    <row r="196" spans="1:7" ht="15.95" customHeight="1">
      <c r="A196" s="154">
        <v>205</v>
      </c>
      <c r="B196" s="156" t="s">
        <v>52</v>
      </c>
      <c r="C196" s="157" t="s">
        <v>693</v>
      </c>
      <c r="D196" s="149" t="s">
        <v>44</v>
      </c>
      <c r="E196" s="165" t="s">
        <v>638</v>
      </c>
      <c r="F196" s="149" t="s">
        <v>51</v>
      </c>
      <c r="G196" s="354" t="s">
        <v>193</v>
      </c>
    </row>
    <row r="197" spans="1:7" ht="15.95" customHeight="1">
      <c r="A197" s="154">
        <v>206</v>
      </c>
      <c r="B197" s="156" t="s">
        <v>50</v>
      </c>
      <c r="C197" s="157" t="s">
        <v>693</v>
      </c>
      <c r="D197" s="149" t="s">
        <v>44</v>
      </c>
      <c r="E197" s="165" t="s">
        <v>638</v>
      </c>
      <c r="F197" s="149" t="s">
        <v>49</v>
      </c>
      <c r="G197" s="354" t="s">
        <v>193</v>
      </c>
    </row>
    <row r="198" spans="1:7" ht="15.95" customHeight="1">
      <c r="A198" s="154">
        <v>207</v>
      </c>
      <c r="B198" s="156" t="s">
        <v>48</v>
      </c>
      <c r="C198" s="157" t="s">
        <v>693</v>
      </c>
      <c r="D198" s="149" t="s">
        <v>44</v>
      </c>
      <c r="E198" s="165" t="s">
        <v>638</v>
      </c>
      <c r="F198" s="149" t="s">
        <v>47</v>
      </c>
      <c r="G198" s="354" t="s">
        <v>193</v>
      </c>
    </row>
    <row r="199" spans="1:7" ht="15.95" customHeight="1">
      <c r="A199" s="154">
        <v>208</v>
      </c>
      <c r="B199" s="156" t="s">
        <v>46</v>
      </c>
      <c r="C199" s="157" t="s">
        <v>769</v>
      </c>
      <c r="D199" s="149" t="s">
        <v>44</v>
      </c>
      <c r="E199" s="165" t="s">
        <v>731</v>
      </c>
      <c r="F199" s="149" t="s">
        <v>770</v>
      </c>
      <c r="G199" s="354" t="s">
        <v>191</v>
      </c>
    </row>
    <row r="200" spans="1:7" ht="15.95" customHeight="1">
      <c r="A200" s="154">
        <v>209</v>
      </c>
      <c r="B200" s="156" t="s">
        <v>771</v>
      </c>
      <c r="C200" s="157" t="s">
        <v>769</v>
      </c>
      <c r="D200" s="149" t="s">
        <v>44</v>
      </c>
      <c r="E200" s="165" t="s">
        <v>772</v>
      </c>
      <c r="F200" s="149" t="s">
        <v>45</v>
      </c>
      <c r="G200" s="354" t="s">
        <v>193</v>
      </c>
    </row>
    <row r="201" spans="1:7" ht="15.95" customHeight="1">
      <c r="A201" s="154">
        <v>210</v>
      </c>
      <c r="B201" s="170" t="s">
        <v>401</v>
      </c>
      <c r="C201" s="171" t="s">
        <v>402</v>
      </c>
      <c r="D201" s="154" t="s">
        <v>26</v>
      </c>
      <c r="E201" s="172" t="s">
        <v>28</v>
      </c>
      <c r="F201" s="173" t="s">
        <v>773</v>
      </c>
      <c r="G201" s="359" t="s">
        <v>193</v>
      </c>
    </row>
    <row r="202" spans="1:7" ht="15.95" customHeight="1">
      <c r="A202" s="154">
        <v>211</v>
      </c>
      <c r="B202" s="170" t="s">
        <v>512</v>
      </c>
      <c r="C202" s="171" t="s">
        <v>774</v>
      </c>
      <c r="D202" s="149" t="s">
        <v>44</v>
      </c>
      <c r="E202" s="172" t="s">
        <v>772</v>
      </c>
      <c r="F202" s="173" t="s">
        <v>43</v>
      </c>
      <c r="G202" s="362" t="s">
        <v>193</v>
      </c>
    </row>
    <row r="203" spans="1:7" ht="15.95" customHeight="1">
      <c r="A203" s="154">
        <v>212</v>
      </c>
      <c r="B203" s="161" t="s">
        <v>42</v>
      </c>
      <c r="C203" s="157" t="s">
        <v>417</v>
      </c>
      <c r="D203" s="156" t="s">
        <v>41</v>
      </c>
      <c r="E203" s="165" t="s">
        <v>28</v>
      </c>
      <c r="F203" s="149" t="s">
        <v>40</v>
      </c>
      <c r="G203" s="354" t="s">
        <v>191</v>
      </c>
    </row>
    <row r="204" spans="1:7" ht="15.95" customHeight="1">
      <c r="A204" s="154">
        <v>213</v>
      </c>
      <c r="B204" s="161" t="s">
        <v>403</v>
      </c>
      <c r="C204" s="174" t="s">
        <v>513</v>
      </c>
      <c r="D204" s="161" t="s">
        <v>29</v>
      </c>
      <c r="E204" s="164" t="s">
        <v>28</v>
      </c>
      <c r="F204" s="160" t="s">
        <v>27</v>
      </c>
      <c r="G204" s="359" t="s">
        <v>193</v>
      </c>
    </row>
    <row r="205" spans="1:7" ht="15.95" customHeight="1">
      <c r="A205" s="154">
        <v>214</v>
      </c>
      <c r="B205" s="161" t="s">
        <v>38</v>
      </c>
      <c r="C205" s="174" t="s">
        <v>383</v>
      </c>
      <c r="D205" s="154" t="s">
        <v>26</v>
      </c>
      <c r="E205" s="164" t="s">
        <v>28</v>
      </c>
      <c r="F205" s="160" t="s">
        <v>37</v>
      </c>
      <c r="G205" s="359" t="s">
        <v>191</v>
      </c>
    </row>
    <row r="206" spans="1:7" ht="15.95" customHeight="1">
      <c r="A206" s="154">
        <v>215</v>
      </c>
      <c r="B206" s="161" t="s">
        <v>36</v>
      </c>
      <c r="C206" s="157" t="s">
        <v>35</v>
      </c>
      <c r="D206" s="154" t="s">
        <v>26</v>
      </c>
      <c r="E206" s="165" t="s">
        <v>28</v>
      </c>
      <c r="F206" s="149" t="s">
        <v>34</v>
      </c>
      <c r="G206" s="354" t="s">
        <v>191</v>
      </c>
    </row>
    <row r="207" spans="1:7" ht="15.95" customHeight="1">
      <c r="A207" s="154">
        <v>216</v>
      </c>
      <c r="B207" s="175" t="s">
        <v>205</v>
      </c>
      <c r="C207" s="176" t="s">
        <v>534</v>
      </c>
      <c r="D207" s="154" t="s">
        <v>26</v>
      </c>
      <c r="E207" s="177" t="s">
        <v>613</v>
      </c>
      <c r="F207" s="178" t="s">
        <v>32</v>
      </c>
      <c r="G207" s="363" t="s">
        <v>191</v>
      </c>
    </row>
    <row r="208" spans="1:7" ht="15.95" customHeight="1">
      <c r="A208" s="154">
        <v>217</v>
      </c>
      <c r="B208" s="161" t="s">
        <v>775</v>
      </c>
      <c r="C208" s="157" t="s">
        <v>538</v>
      </c>
      <c r="D208" s="156" t="s">
        <v>24</v>
      </c>
      <c r="E208" s="165" t="s">
        <v>772</v>
      </c>
      <c r="F208" s="149" t="s">
        <v>776</v>
      </c>
      <c r="G208" s="354" t="s">
        <v>192</v>
      </c>
    </row>
    <row r="209" spans="1:7" ht="15.95" customHeight="1">
      <c r="A209" s="154">
        <v>218</v>
      </c>
      <c r="B209" s="161" t="s">
        <v>539</v>
      </c>
      <c r="C209" s="157" t="s">
        <v>362</v>
      </c>
      <c r="D209" s="156" t="s">
        <v>22</v>
      </c>
      <c r="E209" s="165" t="s">
        <v>21</v>
      </c>
      <c r="F209" s="149" t="s">
        <v>31</v>
      </c>
      <c r="G209" s="354" t="s">
        <v>191</v>
      </c>
    </row>
    <row r="210" spans="1:7" ht="15.95" customHeight="1">
      <c r="A210" s="154">
        <v>219</v>
      </c>
      <c r="B210" s="179" t="s">
        <v>404</v>
      </c>
      <c r="C210" s="180" t="s">
        <v>514</v>
      </c>
      <c r="D210" s="154" t="s">
        <v>26</v>
      </c>
      <c r="E210" s="181" t="s">
        <v>406</v>
      </c>
      <c r="F210" s="182" t="s">
        <v>405</v>
      </c>
      <c r="G210" s="364" t="s">
        <v>191</v>
      </c>
    </row>
    <row r="211" spans="1:7" ht="15.95" customHeight="1">
      <c r="A211" s="154">
        <v>220</v>
      </c>
      <c r="B211" s="179" t="s">
        <v>30</v>
      </c>
      <c r="C211" s="180" t="s">
        <v>777</v>
      </c>
      <c r="D211" s="154" t="s">
        <v>26</v>
      </c>
      <c r="E211" s="181" t="s">
        <v>406</v>
      </c>
      <c r="F211" s="182" t="s">
        <v>407</v>
      </c>
      <c r="G211" s="364" t="s">
        <v>191</v>
      </c>
    </row>
    <row r="212" spans="1:7" ht="15.95" customHeight="1">
      <c r="A212" s="154">
        <v>221</v>
      </c>
      <c r="B212" s="183" t="s">
        <v>408</v>
      </c>
      <c r="C212" s="184" t="s">
        <v>409</v>
      </c>
      <c r="D212" s="183" t="s">
        <v>29</v>
      </c>
      <c r="E212" s="185" t="s">
        <v>28</v>
      </c>
      <c r="F212" s="186" t="s">
        <v>27</v>
      </c>
      <c r="G212" s="365" t="s">
        <v>193</v>
      </c>
    </row>
    <row r="213" spans="1:7" ht="15.95" customHeight="1">
      <c r="A213" s="154">
        <v>222</v>
      </c>
      <c r="B213" s="161" t="s">
        <v>410</v>
      </c>
      <c r="C213" s="157" t="s">
        <v>498</v>
      </c>
      <c r="D213" s="154" t="s">
        <v>26</v>
      </c>
      <c r="E213" s="165" t="s">
        <v>406</v>
      </c>
      <c r="F213" s="149" t="s">
        <v>778</v>
      </c>
      <c r="G213" s="354" t="s">
        <v>191</v>
      </c>
    </row>
    <row r="214" spans="1:7" ht="15.95" customHeight="1">
      <c r="A214" s="154">
        <v>223</v>
      </c>
      <c r="B214" s="161" t="s">
        <v>411</v>
      </c>
      <c r="C214" s="157" t="s">
        <v>25</v>
      </c>
      <c r="D214" s="156" t="s">
        <v>24</v>
      </c>
      <c r="E214" s="165" t="s">
        <v>406</v>
      </c>
      <c r="F214" s="149" t="s">
        <v>779</v>
      </c>
      <c r="G214" s="354" t="s">
        <v>192</v>
      </c>
    </row>
    <row r="215" spans="1:7" ht="15.95" customHeight="1">
      <c r="A215" s="154">
        <v>224</v>
      </c>
      <c r="B215" s="156" t="s">
        <v>412</v>
      </c>
      <c r="C215" s="157" t="s">
        <v>540</v>
      </c>
      <c r="D215" s="156" t="s">
        <v>22</v>
      </c>
      <c r="E215" s="165" t="s">
        <v>21</v>
      </c>
      <c r="F215" s="149" t="s">
        <v>20</v>
      </c>
      <c r="G215" s="354" t="s">
        <v>191</v>
      </c>
    </row>
    <row r="216" spans="1:7" ht="15.95" customHeight="1">
      <c r="A216" s="154">
        <v>225</v>
      </c>
      <c r="B216" s="187" t="s">
        <v>780</v>
      </c>
      <c r="C216" s="188" t="s">
        <v>987</v>
      </c>
      <c r="D216" s="154" t="s">
        <v>26</v>
      </c>
      <c r="E216" s="189" t="s">
        <v>21</v>
      </c>
      <c r="F216" s="190" t="s">
        <v>781</v>
      </c>
      <c r="G216" s="366" t="s">
        <v>191</v>
      </c>
    </row>
    <row r="217" spans="1:7" ht="15.95" customHeight="1">
      <c r="A217" s="154">
        <v>226</v>
      </c>
      <c r="B217" s="156" t="s">
        <v>413</v>
      </c>
      <c r="C217" s="157" t="s">
        <v>414</v>
      </c>
      <c r="D217" s="154" t="s">
        <v>26</v>
      </c>
      <c r="E217" s="165" t="s">
        <v>613</v>
      </c>
      <c r="F217" s="149" t="s">
        <v>415</v>
      </c>
      <c r="G217" s="354" t="s">
        <v>191</v>
      </c>
    </row>
    <row r="218" spans="1:7" ht="15.95" customHeight="1">
      <c r="A218" s="154">
        <v>227</v>
      </c>
      <c r="B218" s="156" t="s">
        <v>416</v>
      </c>
      <c r="C218" s="157" t="s">
        <v>417</v>
      </c>
      <c r="D218" s="156" t="s">
        <v>418</v>
      </c>
      <c r="E218" s="153" t="s">
        <v>406</v>
      </c>
      <c r="F218" s="149" t="s">
        <v>419</v>
      </c>
      <c r="G218" s="354" t="s">
        <v>191</v>
      </c>
    </row>
    <row r="219" spans="1:7" ht="15.95" customHeight="1">
      <c r="A219" s="154">
        <v>228</v>
      </c>
      <c r="B219" s="156" t="s">
        <v>169</v>
      </c>
      <c r="C219" s="157" t="s">
        <v>515</v>
      </c>
      <c r="D219" s="156" t="s">
        <v>420</v>
      </c>
      <c r="E219" s="153" t="s">
        <v>406</v>
      </c>
      <c r="F219" s="149" t="s">
        <v>421</v>
      </c>
      <c r="G219" s="354" t="s">
        <v>191</v>
      </c>
    </row>
    <row r="220" spans="1:7" ht="15.95" customHeight="1">
      <c r="A220" s="154">
        <v>229</v>
      </c>
      <c r="B220" s="156" t="s">
        <v>170</v>
      </c>
      <c r="C220" s="157" t="s">
        <v>515</v>
      </c>
      <c r="D220" s="156" t="s">
        <v>422</v>
      </c>
      <c r="E220" s="153" t="s">
        <v>406</v>
      </c>
      <c r="F220" s="149" t="s">
        <v>423</v>
      </c>
      <c r="G220" s="354" t="s">
        <v>191</v>
      </c>
    </row>
    <row r="221" spans="1:7" ht="15.95" customHeight="1">
      <c r="A221" s="154">
        <v>230</v>
      </c>
      <c r="B221" s="156" t="s">
        <v>206</v>
      </c>
      <c r="C221" s="157" t="s">
        <v>688</v>
      </c>
      <c r="D221" s="156" t="s">
        <v>41</v>
      </c>
      <c r="E221" s="165" t="s">
        <v>772</v>
      </c>
      <c r="F221" s="149" t="s">
        <v>107</v>
      </c>
      <c r="G221" s="354" t="s">
        <v>191</v>
      </c>
    </row>
    <row r="222" spans="1:7" s="14" customFormat="1" ht="15.95" customHeight="1">
      <c r="A222" s="154">
        <v>231</v>
      </c>
      <c r="B222" s="156" t="s">
        <v>207</v>
      </c>
      <c r="C222" s="157" t="s">
        <v>688</v>
      </c>
      <c r="D222" s="156" t="s">
        <v>41</v>
      </c>
      <c r="E222" s="165" t="s">
        <v>731</v>
      </c>
      <c r="F222" s="149" t="s">
        <v>208</v>
      </c>
      <c r="G222" s="354" t="s">
        <v>191</v>
      </c>
    </row>
    <row r="223" spans="1:7" ht="15.95" customHeight="1">
      <c r="A223" s="154">
        <v>232</v>
      </c>
      <c r="B223" s="156" t="s">
        <v>905</v>
      </c>
      <c r="C223" s="174" t="s">
        <v>25</v>
      </c>
      <c r="D223" s="149" t="s">
        <v>44</v>
      </c>
      <c r="E223" s="164" t="s">
        <v>28</v>
      </c>
      <c r="F223" s="160" t="s">
        <v>453</v>
      </c>
      <c r="G223" s="359" t="s">
        <v>193</v>
      </c>
    </row>
    <row r="224" spans="1:7" ht="15.95" customHeight="1">
      <c r="A224" s="154">
        <v>233</v>
      </c>
      <c r="B224" s="161" t="s">
        <v>209</v>
      </c>
      <c r="C224" s="174" t="s">
        <v>424</v>
      </c>
      <c r="D224" s="161" t="s">
        <v>41</v>
      </c>
      <c r="E224" s="165" t="s">
        <v>28</v>
      </c>
      <c r="F224" s="149" t="s">
        <v>782</v>
      </c>
      <c r="G224" s="354" t="s">
        <v>191</v>
      </c>
    </row>
    <row r="225" spans="1:7" ht="15.95" customHeight="1">
      <c r="A225" s="154">
        <v>234</v>
      </c>
      <c r="B225" s="161" t="s">
        <v>210</v>
      </c>
      <c r="C225" s="174" t="s">
        <v>424</v>
      </c>
      <c r="D225" s="161" t="s">
        <v>41</v>
      </c>
      <c r="E225" s="165" t="s">
        <v>21</v>
      </c>
      <c r="F225" s="149" t="s">
        <v>783</v>
      </c>
      <c r="G225" s="354" t="s">
        <v>191</v>
      </c>
    </row>
    <row r="226" spans="1:7" s="14" customFormat="1" ht="15.95" customHeight="1">
      <c r="A226" s="154">
        <v>235</v>
      </c>
      <c r="B226" s="161" t="s">
        <v>211</v>
      </c>
      <c r="C226" s="174" t="s">
        <v>212</v>
      </c>
      <c r="D226" s="161" t="s">
        <v>41</v>
      </c>
      <c r="E226" s="165" t="s">
        <v>21</v>
      </c>
      <c r="F226" s="149" t="s">
        <v>784</v>
      </c>
      <c r="G226" s="354" t="s">
        <v>191</v>
      </c>
    </row>
    <row r="227" spans="1:7" ht="15.95" customHeight="1">
      <c r="A227" s="154">
        <v>236</v>
      </c>
      <c r="B227" s="161" t="s">
        <v>213</v>
      </c>
      <c r="C227" s="174" t="s">
        <v>212</v>
      </c>
      <c r="D227" s="161" t="s">
        <v>41</v>
      </c>
      <c r="E227" s="165" t="s">
        <v>21</v>
      </c>
      <c r="F227" s="149" t="s">
        <v>214</v>
      </c>
      <c r="G227" s="354" t="s">
        <v>191</v>
      </c>
    </row>
    <row r="228" spans="1:7" ht="15.95" customHeight="1">
      <c r="A228" s="154">
        <v>237</v>
      </c>
      <c r="B228" s="161" t="s">
        <v>215</v>
      </c>
      <c r="C228" s="174" t="s">
        <v>212</v>
      </c>
      <c r="D228" s="161" t="s">
        <v>41</v>
      </c>
      <c r="E228" s="165" t="s">
        <v>21</v>
      </c>
      <c r="F228" s="149" t="s">
        <v>785</v>
      </c>
      <c r="G228" s="354" t="s">
        <v>191</v>
      </c>
    </row>
    <row r="229" spans="1:7" ht="15.95" customHeight="1">
      <c r="A229" s="154">
        <v>238</v>
      </c>
      <c r="B229" s="161" t="s">
        <v>516</v>
      </c>
      <c r="C229" s="174" t="s">
        <v>212</v>
      </c>
      <c r="D229" s="161" t="s">
        <v>41</v>
      </c>
      <c r="E229" s="165" t="s">
        <v>21</v>
      </c>
      <c r="F229" s="149" t="s">
        <v>786</v>
      </c>
      <c r="G229" s="354" t="s">
        <v>191</v>
      </c>
    </row>
    <row r="230" spans="1:7" ht="15.95" customHeight="1">
      <c r="A230" s="154">
        <v>239</v>
      </c>
      <c r="B230" s="161" t="s">
        <v>216</v>
      </c>
      <c r="C230" s="174" t="s">
        <v>541</v>
      </c>
      <c r="D230" s="161" t="s">
        <v>24</v>
      </c>
      <c r="E230" s="165" t="s">
        <v>21</v>
      </c>
      <c r="F230" s="149" t="s">
        <v>217</v>
      </c>
      <c r="G230" s="354" t="s">
        <v>192</v>
      </c>
    </row>
    <row r="231" spans="1:7" ht="15.95" customHeight="1">
      <c r="A231" s="154">
        <v>240</v>
      </c>
      <c r="B231" s="161" t="s">
        <v>517</v>
      </c>
      <c r="C231" s="174" t="s">
        <v>787</v>
      </c>
      <c r="D231" s="161" t="s">
        <v>116</v>
      </c>
      <c r="E231" s="165" t="s">
        <v>21</v>
      </c>
      <c r="F231" s="149" t="s">
        <v>218</v>
      </c>
      <c r="G231" s="354" t="s">
        <v>191</v>
      </c>
    </row>
    <row r="232" spans="1:7" ht="15.95" customHeight="1">
      <c r="A232" s="154">
        <v>241</v>
      </c>
      <c r="B232" s="191" t="s">
        <v>425</v>
      </c>
      <c r="C232" s="192" t="s">
        <v>39</v>
      </c>
      <c r="D232" s="161" t="s">
        <v>29</v>
      </c>
      <c r="E232" s="165" t="s">
        <v>28</v>
      </c>
      <c r="F232" s="149" t="s">
        <v>219</v>
      </c>
      <c r="G232" s="354" t="s">
        <v>475</v>
      </c>
    </row>
    <row r="233" spans="1:7" ht="15.95" customHeight="1">
      <c r="A233" s="154">
        <v>242</v>
      </c>
      <c r="B233" s="161" t="s">
        <v>788</v>
      </c>
      <c r="C233" s="174" t="s">
        <v>518</v>
      </c>
      <c r="D233" s="161" t="s">
        <v>24</v>
      </c>
      <c r="E233" s="165" t="s">
        <v>28</v>
      </c>
      <c r="F233" s="149" t="s">
        <v>220</v>
      </c>
      <c r="G233" s="354" t="s">
        <v>192</v>
      </c>
    </row>
    <row r="234" spans="1:7" ht="15.95" customHeight="1">
      <c r="A234" s="154">
        <v>243</v>
      </c>
      <c r="B234" s="161" t="s">
        <v>221</v>
      </c>
      <c r="C234" s="174" t="s">
        <v>988</v>
      </c>
      <c r="D234" s="154" t="s">
        <v>26</v>
      </c>
      <c r="E234" s="165" t="s">
        <v>772</v>
      </c>
      <c r="F234" s="149" t="s">
        <v>789</v>
      </c>
      <c r="G234" s="354" t="s">
        <v>191</v>
      </c>
    </row>
    <row r="235" spans="1:7" ht="15.95" customHeight="1">
      <c r="A235" s="154">
        <v>244</v>
      </c>
      <c r="B235" s="156" t="s">
        <v>222</v>
      </c>
      <c r="C235" s="157" t="s">
        <v>989</v>
      </c>
      <c r="D235" s="154" t="s">
        <v>26</v>
      </c>
      <c r="E235" s="165" t="s">
        <v>731</v>
      </c>
      <c r="F235" s="367" t="s">
        <v>223</v>
      </c>
      <c r="G235" s="359" t="s">
        <v>191</v>
      </c>
    </row>
    <row r="236" spans="1:7" ht="15.95" customHeight="1">
      <c r="A236" s="154">
        <v>245</v>
      </c>
      <c r="B236" s="193" t="s">
        <v>224</v>
      </c>
      <c r="C236" s="194" t="s">
        <v>519</v>
      </c>
      <c r="D236" s="149" t="s">
        <v>44</v>
      </c>
      <c r="E236" s="195" t="s">
        <v>28</v>
      </c>
      <c r="F236" s="196" t="s">
        <v>226</v>
      </c>
      <c r="G236" s="368" t="s">
        <v>191</v>
      </c>
    </row>
    <row r="237" spans="1:7" ht="15.95" customHeight="1">
      <c r="A237" s="154">
        <v>246</v>
      </c>
      <c r="B237" s="193" t="s">
        <v>227</v>
      </c>
      <c r="C237" s="194" t="s">
        <v>225</v>
      </c>
      <c r="D237" s="149" t="s">
        <v>44</v>
      </c>
      <c r="E237" s="195" t="s">
        <v>28</v>
      </c>
      <c r="F237" s="196" t="s">
        <v>228</v>
      </c>
      <c r="G237" s="368" t="s">
        <v>191</v>
      </c>
    </row>
    <row r="238" spans="1:7" ht="15.95" customHeight="1">
      <c r="A238" s="154">
        <v>247</v>
      </c>
      <c r="B238" s="193" t="s">
        <v>229</v>
      </c>
      <c r="C238" s="194" t="s">
        <v>225</v>
      </c>
      <c r="D238" s="149" t="s">
        <v>44</v>
      </c>
      <c r="E238" s="195" t="s">
        <v>28</v>
      </c>
      <c r="F238" s="196" t="s">
        <v>230</v>
      </c>
      <c r="G238" s="368" t="s">
        <v>191</v>
      </c>
    </row>
    <row r="239" spans="1:7" ht="15.95" customHeight="1">
      <c r="A239" s="154">
        <v>248</v>
      </c>
      <c r="B239" s="193" t="s">
        <v>231</v>
      </c>
      <c r="C239" s="194" t="s">
        <v>519</v>
      </c>
      <c r="D239" s="149" t="s">
        <v>44</v>
      </c>
      <c r="E239" s="195" t="s">
        <v>28</v>
      </c>
      <c r="F239" s="196" t="s">
        <v>232</v>
      </c>
      <c r="G239" s="368" t="s">
        <v>191</v>
      </c>
    </row>
    <row r="240" spans="1:7" ht="15.95" customHeight="1">
      <c r="A240" s="154">
        <v>249</v>
      </c>
      <c r="B240" s="193" t="s">
        <v>426</v>
      </c>
      <c r="C240" s="194" t="s">
        <v>225</v>
      </c>
      <c r="D240" s="149" t="s">
        <v>44</v>
      </c>
      <c r="E240" s="195" t="s">
        <v>21</v>
      </c>
      <c r="F240" s="196" t="s">
        <v>233</v>
      </c>
      <c r="G240" s="368" t="s">
        <v>191</v>
      </c>
    </row>
    <row r="241" spans="1:7" ht="15.95" customHeight="1">
      <c r="A241" s="154">
        <v>250</v>
      </c>
      <c r="B241" s="193" t="s">
        <v>234</v>
      </c>
      <c r="C241" s="194" t="s">
        <v>225</v>
      </c>
      <c r="D241" s="149" t="s">
        <v>44</v>
      </c>
      <c r="E241" s="195" t="s">
        <v>21</v>
      </c>
      <c r="F241" s="196" t="s">
        <v>790</v>
      </c>
      <c r="G241" s="368" t="s">
        <v>191</v>
      </c>
    </row>
    <row r="242" spans="1:7" ht="15.95" customHeight="1">
      <c r="A242" s="154">
        <v>251</v>
      </c>
      <c r="B242" s="193" t="s">
        <v>235</v>
      </c>
      <c r="C242" s="194" t="s">
        <v>225</v>
      </c>
      <c r="D242" s="196" t="s">
        <v>24</v>
      </c>
      <c r="E242" s="195" t="s">
        <v>21</v>
      </c>
      <c r="F242" s="196" t="s">
        <v>236</v>
      </c>
      <c r="G242" s="368" t="s">
        <v>192</v>
      </c>
    </row>
    <row r="243" spans="1:7" ht="15.95" customHeight="1">
      <c r="A243" s="154">
        <v>252</v>
      </c>
      <c r="B243" s="193" t="s">
        <v>237</v>
      </c>
      <c r="C243" s="194" t="s">
        <v>225</v>
      </c>
      <c r="D243" s="149" t="s">
        <v>44</v>
      </c>
      <c r="E243" s="195" t="s">
        <v>28</v>
      </c>
      <c r="F243" s="196" t="s">
        <v>238</v>
      </c>
      <c r="G243" s="368" t="s">
        <v>191</v>
      </c>
    </row>
    <row r="244" spans="1:7" ht="15.95" customHeight="1">
      <c r="A244" s="154">
        <v>253</v>
      </c>
      <c r="B244" s="193" t="s">
        <v>239</v>
      </c>
      <c r="C244" s="194" t="s">
        <v>225</v>
      </c>
      <c r="D244" s="149" t="s">
        <v>44</v>
      </c>
      <c r="E244" s="195" t="s">
        <v>28</v>
      </c>
      <c r="F244" s="196" t="s">
        <v>240</v>
      </c>
      <c r="G244" s="368" t="s">
        <v>191</v>
      </c>
    </row>
    <row r="245" spans="1:7" ht="15.95" customHeight="1">
      <c r="A245" s="154">
        <v>254</v>
      </c>
      <c r="B245" s="193" t="s">
        <v>241</v>
      </c>
      <c r="C245" s="194" t="s">
        <v>225</v>
      </c>
      <c r="D245" s="149" t="s">
        <v>44</v>
      </c>
      <c r="E245" s="195" t="s">
        <v>28</v>
      </c>
      <c r="F245" s="196" t="s">
        <v>791</v>
      </c>
      <c r="G245" s="368" t="s">
        <v>191</v>
      </c>
    </row>
    <row r="246" spans="1:7" ht="15.95" customHeight="1">
      <c r="A246" s="154">
        <v>255</v>
      </c>
      <c r="B246" s="193" t="s">
        <v>242</v>
      </c>
      <c r="C246" s="194" t="s">
        <v>225</v>
      </c>
      <c r="D246" s="149" t="s">
        <v>44</v>
      </c>
      <c r="E246" s="195" t="s">
        <v>21</v>
      </c>
      <c r="F246" s="196" t="s">
        <v>243</v>
      </c>
      <c r="G246" s="368" t="s">
        <v>191</v>
      </c>
    </row>
    <row r="247" spans="1:7" ht="15.95" customHeight="1">
      <c r="A247" s="154">
        <v>256</v>
      </c>
      <c r="B247" s="193" t="s">
        <v>244</v>
      </c>
      <c r="C247" s="194" t="s">
        <v>519</v>
      </c>
      <c r="D247" s="149" t="s">
        <v>44</v>
      </c>
      <c r="E247" s="195" t="s">
        <v>21</v>
      </c>
      <c r="F247" s="196" t="s">
        <v>245</v>
      </c>
      <c r="G247" s="368" t="s">
        <v>191</v>
      </c>
    </row>
    <row r="248" spans="1:7" ht="15.95" customHeight="1">
      <c r="A248" s="154">
        <v>257</v>
      </c>
      <c r="B248" s="193" t="s">
        <v>246</v>
      </c>
      <c r="C248" s="194" t="s">
        <v>225</v>
      </c>
      <c r="D248" s="154" t="s">
        <v>26</v>
      </c>
      <c r="E248" s="195" t="s">
        <v>28</v>
      </c>
      <c r="F248" s="196" t="s">
        <v>247</v>
      </c>
      <c r="G248" s="368" t="s">
        <v>191</v>
      </c>
    </row>
    <row r="249" spans="1:7" ht="15.95" customHeight="1">
      <c r="A249" s="154">
        <v>258</v>
      </c>
      <c r="B249" s="193" t="s">
        <v>248</v>
      </c>
      <c r="C249" s="194" t="s">
        <v>225</v>
      </c>
      <c r="D249" s="196" t="s">
        <v>29</v>
      </c>
      <c r="E249" s="195" t="s">
        <v>28</v>
      </c>
      <c r="F249" s="196" t="s">
        <v>249</v>
      </c>
      <c r="G249" s="368" t="s">
        <v>191</v>
      </c>
    </row>
    <row r="250" spans="1:7" ht="15.95" customHeight="1">
      <c r="A250" s="154">
        <v>259</v>
      </c>
      <c r="B250" s="193" t="s">
        <v>250</v>
      </c>
      <c r="C250" s="194" t="s">
        <v>225</v>
      </c>
      <c r="D250" s="196" t="s">
        <v>24</v>
      </c>
      <c r="E250" s="195" t="s">
        <v>28</v>
      </c>
      <c r="F250" s="196" t="s">
        <v>251</v>
      </c>
      <c r="G250" s="368" t="s">
        <v>192</v>
      </c>
    </row>
    <row r="251" spans="1:7" ht="15.95" customHeight="1">
      <c r="A251" s="154">
        <v>260</v>
      </c>
      <c r="B251" s="193" t="s">
        <v>252</v>
      </c>
      <c r="C251" s="194" t="s">
        <v>225</v>
      </c>
      <c r="D251" s="196" t="s">
        <v>29</v>
      </c>
      <c r="E251" s="195" t="s">
        <v>21</v>
      </c>
      <c r="F251" s="196" t="s">
        <v>253</v>
      </c>
      <c r="G251" s="368" t="s">
        <v>191</v>
      </c>
    </row>
    <row r="252" spans="1:7" ht="15.95" customHeight="1">
      <c r="A252" s="154">
        <v>261</v>
      </c>
      <c r="B252" s="162" t="s">
        <v>1199</v>
      </c>
      <c r="C252" s="168" t="s">
        <v>792</v>
      </c>
      <c r="D252" s="162" t="s">
        <v>41</v>
      </c>
      <c r="E252" s="197" t="s">
        <v>731</v>
      </c>
      <c r="F252" s="162" t="s">
        <v>427</v>
      </c>
      <c r="G252" s="369" t="s">
        <v>191</v>
      </c>
    </row>
    <row r="253" spans="1:7" ht="15.95" customHeight="1">
      <c r="A253" s="154">
        <v>262</v>
      </c>
      <c r="B253" s="162" t="s">
        <v>793</v>
      </c>
      <c r="C253" s="168" t="s">
        <v>990</v>
      </c>
      <c r="D253" s="154" t="s">
        <v>26</v>
      </c>
      <c r="E253" s="197" t="s">
        <v>21</v>
      </c>
      <c r="F253" s="162" t="s">
        <v>59</v>
      </c>
      <c r="G253" s="369" t="s">
        <v>191</v>
      </c>
    </row>
    <row r="254" spans="1:7" ht="15.95" customHeight="1">
      <c r="A254" s="154">
        <v>263</v>
      </c>
      <c r="B254" s="162" t="s">
        <v>484</v>
      </c>
      <c r="C254" s="168" t="s">
        <v>485</v>
      </c>
      <c r="D254" s="162" t="s">
        <v>24</v>
      </c>
      <c r="E254" s="197" t="s">
        <v>406</v>
      </c>
      <c r="F254" s="198" t="s">
        <v>290</v>
      </c>
      <c r="G254" s="370" t="s">
        <v>192</v>
      </c>
    </row>
    <row r="255" spans="1:7" ht="15.95" customHeight="1">
      <c r="A255" s="154">
        <v>264</v>
      </c>
      <c r="B255" s="162" t="s">
        <v>254</v>
      </c>
      <c r="C255" s="168" t="s">
        <v>542</v>
      </c>
      <c r="D255" s="162" t="s">
        <v>41</v>
      </c>
      <c r="E255" s="197" t="s">
        <v>28</v>
      </c>
      <c r="F255" s="198" t="s">
        <v>40</v>
      </c>
      <c r="G255" s="370" t="s">
        <v>191</v>
      </c>
    </row>
    <row r="256" spans="1:7" ht="15.95" customHeight="1">
      <c r="A256" s="154">
        <v>265</v>
      </c>
      <c r="B256" s="162" t="s">
        <v>794</v>
      </c>
      <c r="C256" s="168" t="s">
        <v>543</v>
      </c>
      <c r="D256" s="162" t="s">
        <v>24</v>
      </c>
      <c r="E256" s="197" t="s">
        <v>28</v>
      </c>
      <c r="F256" s="198" t="s">
        <v>255</v>
      </c>
      <c r="G256" s="370" t="s">
        <v>192</v>
      </c>
    </row>
    <row r="257" spans="1:7" ht="15.95" customHeight="1">
      <c r="A257" s="154">
        <v>266</v>
      </c>
      <c r="B257" s="162" t="s">
        <v>1200</v>
      </c>
      <c r="C257" s="168" t="s">
        <v>795</v>
      </c>
      <c r="D257" s="162" t="s">
        <v>41</v>
      </c>
      <c r="E257" s="197" t="s">
        <v>731</v>
      </c>
      <c r="F257" s="371" t="s">
        <v>486</v>
      </c>
      <c r="G257" s="370" t="s">
        <v>191</v>
      </c>
    </row>
    <row r="258" spans="1:7" ht="15.95" customHeight="1">
      <c r="A258" s="154">
        <v>267</v>
      </c>
      <c r="B258" s="162" t="s">
        <v>1201</v>
      </c>
      <c r="C258" s="168" t="s">
        <v>795</v>
      </c>
      <c r="D258" s="162" t="s">
        <v>41</v>
      </c>
      <c r="E258" s="197" t="s">
        <v>731</v>
      </c>
      <c r="F258" s="371" t="s">
        <v>487</v>
      </c>
      <c r="G258" s="370" t="s">
        <v>191</v>
      </c>
    </row>
    <row r="259" spans="1:7" ht="15.95" customHeight="1">
      <c r="A259" s="154">
        <v>268</v>
      </c>
      <c r="B259" s="162" t="s">
        <v>1202</v>
      </c>
      <c r="C259" s="168" t="s">
        <v>795</v>
      </c>
      <c r="D259" s="162" t="s">
        <v>41</v>
      </c>
      <c r="E259" s="197" t="s">
        <v>731</v>
      </c>
      <c r="F259" s="371" t="s">
        <v>488</v>
      </c>
      <c r="G259" s="370" t="s">
        <v>191</v>
      </c>
    </row>
    <row r="260" spans="1:7" ht="15.95" customHeight="1">
      <c r="A260" s="154">
        <v>269</v>
      </c>
      <c r="B260" s="162" t="s">
        <v>1203</v>
      </c>
      <c r="C260" s="168" t="s">
        <v>795</v>
      </c>
      <c r="D260" s="162" t="s">
        <v>41</v>
      </c>
      <c r="E260" s="197" t="s">
        <v>731</v>
      </c>
      <c r="F260" s="371" t="s">
        <v>489</v>
      </c>
      <c r="G260" s="370" t="s">
        <v>191</v>
      </c>
    </row>
    <row r="261" spans="1:7" ht="15.95" customHeight="1">
      <c r="A261" s="154">
        <v>270</v>
      </c>
      <c r="B261" s="162" t="s">
        <v>796</v>
      </c>
      <c r="C261" s="168" t="s">
        <v>544</v>
      </c>
      <c r="D261" s="154" t="s">
        <v>26</v>
      </c>
      <c r="E261" s="197" t="s">
        <v>21</v>
      </c>
      <c r="F261" s="198" t="s">
        <v>431</v>
      </c>
      <c r="G261" s="370" t="s">
        <v>191</v>
      </c>
    </row>
    <row r="262" spans="1:7" ht="15.95" customHeight="1">
      <c r="A262" s="154">
        <v>271</v>
      </c>
      <c r="B262" s="162" t="s">
        <v>520</v>
      </c>
      <c r="C262" s="168" t="s">
        <v>429</v>
      </c>
      <c r="D262" s="162" t="s">
        <v>29</v>
      </c>
      <c r="E262" s="197" t="s">
        <v>28</v>
      </c>
      <c r="F262" s="198" t="s">
        <v>430</v>
      </c>
      <c r="G262" s="370" t="s">
        <v>191</v>
      </c>
    </row>
    <row r="263" spans="1:7" ht="15.95" customHeight="1">
      <c r="A263" s="154">
        <v>272</v>
      </c>
      <c r="B263" s="162" t="s">
        <v>797</v>
      </c>
      <c r="C263" s="168" t="s">
        <v>545</v>
      </c>
      <c r="D263" s="162" t="s">
        <v>41</v>
      </c>
      <c r="E263" s="197" t="s">
        <v>21</v>
      </c>
      <c r="F263" s="198" t="s">
        <v>433</v>
      </c>
      <c r="G263" s="370" t="s">
        <v>191</v>
      </c>
    </row>
    <row r="264" spans="1:7" ht="15.95" customHeight="1">
      <c r="A264" s="154">
        <v>273</v>
      </c>
      <c r="B264" s="162" t="s">
        <v>434</v>
      </c>
      <c r="C264" s="168" t="s">
        <v>432</v>
      </c>
      <c r="D264" s="162" t="s">
        <v>41</v>
      </c>
      <c r="E264" s="197" t="s">
        <v>21</v>
      </c>
      <c r="F264" s="198" t="s">
        <v>435</v>
      </c>
      <c r="G264" s="370" t="s">
        <v>191</v>
      </c>
    </row>
    <row r="265" spans="1:7" ht="15.95" customHeight="1">
      <c r="A265" s="154">
        <v>274</v>
      </c>
      <c r="B265" s="162" t="s">
        <v>436</v>
      </c>
      <c r="C265" s="168" t="s">
        <v>432</v>
      </c>
      <c r="D265" s="162" t="s">
        <v>41</v>
      </c>
      <c r="E265" s="197" t="s">
        <v>21</v>
      </c>
      <c r="F265" s="198" t="s">
        <v>437</v>
      </c>
      <c r="G265" s="370" t="s">
        <v>191</v>
      </c>
    </row>
    <row r="266" spans="1:7" ht="15.95" customHeight="1">
      <c r="A266" s="154">
        <v>275</v>
      </c>
      <c r="B266" s="162" t="s">
        <v>798</v>
      </c>
      <c r="C266" s="168" t="s">
        <v>799</v>
      </c>
      <c r="D266" s="154" t="s">
        <v>26</v>
      </c>
      <c r="E266" s="197" t="s">
        <v>28</v>
      </c>
      <c r="F266" s="198" t="s">
        <v>800</v>
      </c>
      <c r="G266" s="370" t="s">
        <v>191</v>
      </c>
    </row>
    <row r="267" spans="1:7" ht="15.95" customHeight="1">
      <c r="A267" s="154">
        <v>276</v>
      </c>
      <c r="B267" s="162" t="s">
        <v>438</v>
      </c>
      <c r="C267" s="168" t="s">
        <v>799</v>
      </c>
      <c r="D267" s="154" t="s">
        <v>26</v>
      </c>
      <c r="E267" s="197" t="s">
        <v>28</v>
      </c>
      <c r="F267" s="198" t="s">
        <v>801</v>
      </c>
      <c r="G267" s="370" t="s">
        <v>191</v>
      </c>
    </row>
    <row r="268" spans="1:7" ht="15.95" customHeight="1">
      <c r="A268" s="154">
        <v>277</v>
      </c>
      <c r="B268" s="162" t="s">
        <v>439</v>
      </c>
      <c r="C268" s="168" t="s">
        <v>799</v>
      </c>
      <c r="D268" s="154" t="s">
        <v>26</v>
      </c>
      <c r="E268" s="197" t="s">
        <v>28</v>
      </c>
      <c r="F268" s="198" t="s">
        <v>802</v>
      </c>
      <c r="G268" s="370" t="s">
        <v>191</v>
      </c>
    </row>
    <row r="269" spans="1:7" ht="15.95" customHeight="1">
      <c r="A269" s="154">
        <v>278</v>
      </c>
      <c r="B269" s="162" t="s">
        <v>440</v>
      </c>
      <c r="C269" s="168" t="s">
        <v>799</v>
      </c>
      <c r="D269" s="154" t="s">
        <v>26</v>
      </c>
      <c r="E269" s="197" t="s">
        <v>28</v>
      </c>
      <c r="F269" s="198" t="s">
        <v>802</v>
      </c>
      <c r="G269" s="370" t="s">
        <v>191</v>
      </c>
    </row>
    <row r="270" spans="1:7" ht="15.95" customHeight="1">
      <c r="A270" s="154">
        <v>279</v>
      </c>
      <c r="B270" s="162" t="s">
        <v>441</v>
      </c>
      <c r="C270" s="168" t="s">
        <v>799</v>
      </c>
      <c r="D270" s="154" t="s">
        <v>26</v>
      </c>
      <c r="E270" s="197" t="s">
        <v>28</v>
      </c>
      <c r="F270" s="198" t="s">
        <v>802</v>
      </c>
      <c r="G270" s="370" t="s">
        <v>191</v>
      </c>
    </row>
    <row r="271" spans="1:7" ht="15.95" customHeight="1">
      <c r="A271" s="154">
        <v>280</v>
      </c>
      <c r="B271" s="162" t="s">
        <v>803</v>
      </c>
      <c r="C271" s="168" t="s">
        <v>521</v>
      </c>
      <c r="D271" s="162" t="s">
        <v>75</v>
      </c>
      <c r="E271" s="197" t="s">
        <v>28</v>
      </c>
      <c r="F271" s="198" t="s">
        <v>442</v>
      </c>
      <c r="G271" s="370" t="s">
        <v>191</v>
      </c>
    </row>
    <row r="272" spans="1:7" ht="15.95" customHeight="1">
      <c r="A272" s="154">
        <v>281</v>
      </c>
      <c r="B272" s="161" t="s">
        <v>443</v>
      </c>
      <c r="C272" s="168" t="s">
        <v>522</v>
      </c>
      <c r="D272" s="162" t="s">
        <v>29</v>
      </c>
      <c r="E272" s="197" t="s">
        <v>21</v>
      </c>
      <c r="F272" s="198" t="s">
        <v>444</v>
      </c>
      <c r="G272" s="370" t="s">
        <v>191</v>
      </c>
    </row>
    <row r="273" spans="1:7" ht="15.95" customHeight="1">
      <c r="A273" s="199">
        <v>282</v>
      </c>
      <c r="B273" s="167" t="s">
        <v>804</v>
      </c>
      <c r="C273" s="168" t="s">
        <v>523</v>
      </c>
      <c r="D273" s="162" t="s">
        <v>24</v>
      </c>
      <c r="E273" s="197" t="s">
        <v>28</v>
      </c>
      <c r="F273" s="198" t="s">
        <v>447</v>
      </c>
      <c r="G273" s="370" t="s">
        <v>192</v>
      </c>
    </row>
    <row r="274" spans="1:7" ht="15.95" customHeight="1">
      <c r="A274" s="199">
        <v>283</v>
      </c>
      <c r="B274" s="167" t="s">
        <v>454</v>
      </c>
      <c r="C274" s="168" t="s">
        <v>546</v>
      </c>
      <c r="D274" s="162" t="s">
        <v>93</v>
      </c>
      <c r="E274" s="197" t="s">
        <v>28</v>
      </c>
      <c r="F274" s="198" t="s">
        <v>456</v>
      </c>
      <c r="G274" s="370" t="s">
        <v>191</v>
      </c>
    </row>
    <row r="275" spans="1:7" ht="15.95" customHeight="1">
      <c r="A275" s="199">
        <v>284</v>
      </c>
      <c r="B275" s="167" t="s">
        <v>457</v>
      </c>
      <c r="C275" s="168" t="s">
        <v>455</v>
      </c>
      <c r="D275" s="162" t="s">
        <v>93</v>
      </c>
      <c r="E275" s="197" t="s">
        <v>21</v>
      </c>
      <c r="F275" s="198" t="s">
        <v>458</v>
      </c>
      <c r="G275" s="370" t="s">
        <v>191</v>
      </c>
    </row>
    <row r="276" spans="1:7" ht="15.95" customHeight="1">
      <c r="A276" s="199">
        <v>285</v>
      </c>
      <c r="B276" s="167" t="s">
        <v>459</v>
      </c>
      <c r="C276" s="168" t="s">
        <v>455</v>
      </c>
      <c r="D276" s="162" t="s">
        <v>93</v>
      </c>
      <c r="E276" s="197" t="s">
        <v>21</v>
      </c>
      <c r="F276" s="198" t="s">
        <v>460</v>
      </c>
      <c r="G276" s="370" t="s">
        <v>191</v>
      </c>
    </row>
    <row r="277" spans="1:7" ht="15.95" customHeight="1">
      <c r="A277" s="199">
        <v>286</v>
      </c>
      <c r="B277" s="167" t="s">
        <v>461</v>
      </c>
      <c r="C277" s="168" t="s">
        <v>455</v>
      </c>
      <c r="D277" s="162" t="s">
        <v>93</v>
      </c>
      <c r="E277" s="197" t="s">
        <v>21</v>
      </c>
      <c r="F277" s="198" t="s">
        <v>462</v>
      </c>
      <c r="G277" s="370" t="s">
        <v>191</v>
      </c>
    </row>
    <row r="278" spans="1:7" ht="15.95" customHeight="1">
      <c r="A278" s="199">
        <v>287</v>
      </c>
      <c r="B278" s="167" t="s">
        <v>463</v>
      </c>
      <c r="C278" s="168" t="s">
        <v>455</v>
      </c>
      <c r="D278" s="162" t="s">
        <v>93</v>
      </c>
      <c r="E278" s="197" t="s">
        <v>21</v>
      </c>
      <c r="F278" s="198" t="s">
        <v>464</v>
      </c>
      <c r="G278" s="370" t="s">
        <v>191</v>
      </c>
    </row>
    <row r="279" spans="1:7" ht="15.95" customHeight="1">
      <c r="A279" s="199">
        <v>288</v>
      </c>
      <c r="B279" s="167" t="s">
        <v>465</v>
      </c>
      <c r="C279" s="168" t="s">
        <v>466</v>
      </c>
      <c r="D279" s="162" t="s">
        <v>93</v>
      </c>
      <c r="E279" s="197" t="s">
        <v>21</v>
      </c>
      <c r="F279" s="198" t="s">
        <v>467</v>
      </c>
      <c r="G279" s="370" t="s">
        <v>191</v>
      </c>
    </row>
    <row r="280" spans="1:7" ht="15.95" customHeight="1">
      <c r="A280" s="199">
        <v>289</v>
      </c>
      <c r="B280" s="167" t="s">
        <v>468</v>
      </c>
      <c r="C280" s="168" t="s">
        <v>991</v>
      </c>
      <c r="D280" s="149" t="s">
        <v>44</v>
      </c>
      <c r="E280" s="197" t="s">
        <v>21</v>
      </c>
      <c r="F280" s="198" t="s">
        <v>943</v>
      </c>
      <c r="G280" s="370" t="s">
        <v>942</v>
      </c>
    </row>
    <row r="281" spans="1:7" ht="15.95" customHeight="1">
      <c r="A281" s="199">
        <v>290</v>
      </c>
      <c r="B281" s="167" t="s">
        <v>524</v>
      </c>
      <c r="C281" s="168" t="s">
        <v>35</v>
      </c>
      <c r="D281" s="162" t="s">
        <v>93</v>
      </c>
      <c r="E281" s="197" t="s">
        <v>28</v>
      </c>
      <c r="F281" s="198" t="s">
        <v>471</v>
      </c>
      <c r="G281" s="370" t="s">
        <v>191</v>
      </c>
    </row>
    <row r="282" spans="1:7" ht="15.95" customHeight="1">
      <c r="A282" s="199">
        <v>291</v>
      </c>
      <c r="B282" s="167" t="s">
        <v>476</v>
      </c>
      <c r="C282" s="168" t="s">
        <v>477</v>
      </c>
      <c r="D282" s="149" t="s">
        <v>44</v>
      </c>
      <c r="E282" s="197" t="s">
        <v>28</v>
      </c>
      <c r="F282" s="198" t="s">
        <v>478</v>
      </c>
      <c r="G282" s="370" t="s">
        <v>475</v>
      </c>
    </row>
    <row r="283" spans="1:7" ht="15.95" customHeight="1">
      <c r="A283" s="199">
        <v>292</v>
      </c>
      <c r="B283" s="167" t="s">
        <v>479</v>
      </c>
      <c r="C283" s="168" t="s">
        <v>547</v>
      </c>
      <c r="D283" s="149" t="s">
        <v>44</v>
      </c>
      <c r="E283" s="197" t="s">
        <v>21</v>
      </c>
      <c r="F283" s="198" t="s">
        <v>480</v>
      </c>
      <c r="G283" s="370" t="s">
        <v>191</v>
      </c>
    </row>
    <row r="284" spans="1:7" ht="15.95" customHeight="1">
      <c r="A284" s="199">
        <v>293</v>
      </c>
      <c r="B284" s="156" t="s">
        <v>805</v>
      </c>
      <c r="C284" s="157" t="s">
        <v>511</v>
      </c>
      <c r="D284" s="156" t="s">
        <v>54</v>
      </c>
      <c r="E284" s="165" t="s">
        <v>406</v>
      </c>
      <c r="F284" s="156" t="s">
        <v>806</v>
      </c>
      <c r="G284" s="370" t="s">
        <v>191</v>
      </c>
    </row>
    <row r="285" spans="1:7" ht="15.95" customHeight="1">
      <c r="A285" s="199">
        <v>294</v>
      </c>
      <c r="B285" s="167" t="s">
        <v>481</v>
      </c>
      <c r="C285" s="168" t="s">
        <v>482</v>
      </c>
      <c r="D285" s="162" t="s">
        <v>22</v>
      </c>
      <c r="E285" s="197" t="s">
        <v>21</v>
      </c>
      <c r="F285" s="198" t="s">
        <v>483</v>
      </c>
      <c r="G285" s="370" t="s">
        <v>191</v>
      </c>
    </row>
    <row r="286" spans="1:7" ht="15.95" customHeight="1">
      <c r="A286" s="199">
        <v>295</v>
      </c>
      <c r="B286" s="167" t="s">
        <v>490</v>
      </c>
      <c r="C286" s="168" t="s">
        <v>992</v>
      </c>
      <c r="D286" s="162" t="s">
        <v>29</v>
      </c>
      <c r="E286" s="197" t="s">
        <v>28</v>
      </c>
      <c r="F286" s="198" t="s">
        <v>491</v>
      </c>
      <c r="G286" s="359" t="s">
        <v>191</v>
      </c>
    </row>
    <row r="287" spans="1:7" ht="15.95" customHeight="1">
      <c r="A287" s="167">
        <v>298</v>
      </c>
      <c r="B287" s="167" t="s">
        <v>1019</v>
      </c>
      <c r="C287" s="152" t="s">
        <v>1017</v>
      </c>
      <c r="D287" s="162" t="s">
        <v>22</v>
      </c>
      <c r="E287" s="200" t="s">
        <v>21</v>
      </c>
      <c r="F287" s="198" t="s">
        <v>525</v>
      </c>
      <c r="G287" s="370" t="s">
        <v>191</v>
      </c>
    </row>
    <row r="288" spans="1:7" ht="15.95" customHeight="1">
      <c r="A288" s="167">
        <v>299</v>
      </c>
      <c r="B288" s="167" t="s">
        <v>1020</v>
      </c>
      <c r="C288" s="152" t="s">
        <v>1017</v>
      </c>
      <c r="D288" s="162" t="s">
        <v>1124</v>
      </c>
      <c r="E288" s="200" t="s">
        <v>21</v>
      </c>
      <c r="F288" s="198" t="s">
        <v>1125</v>
      </c>
      <c r="G288" s="370" t="s">
        <v>192</v>
      </c>
    </row>
    <row r="289" spans="1:7" ht="15.95" customHeight="1">
      <c r="A289" s="167">
        <v>300</v>
      </c>
      <c r="B289" s="167" t="s">
        <v>807</v>
      </c>
      <c r="C289" s="168" t="s">
        <v>61</v>
      </c>
      <c r="D289" s="162" t="s">
        <v>1124</v>
      </c>
      <c r="E289" s="200" t="s">
        <v>772</v>
      </c>
      <c r="F289" s="198" t="s">
        <v>808</v>
      </c>
      <c r="G289" s="370" t="s">
        <v>192</v>
      </c>
    </row>
    <row r="290" spans="1:7" ht="15.95" customHeight="1">
      <c r="A290" s="167">
        <v>301</v>
      </c>
      <c r="B290" s="167" t="s">
        <v>526</v>
      </c>
      <c r="C290" s="168" t="s">
        <v>61</v>
      </c>
      <c r="D290" s="162" t="s">
        <v>24</v>
      </c>
      <c r="E290" s="200" t="s">
        <v>772</v>
      </c>
      <c r="F290" s="198" t="s">
        <v>809</v>
      </c>
      <c r="G290" s="370" t="s">
        <v>192</v>
      </c>
    </row>
    <row r="291" spans="1:7" ht="15.95" customHeight="1">
      <c r="A291" s="167">
        <v>302</v>
      </c>
      <c r="B291" s="167" t="s">
        <v>527</v>
      </c>
      <c r="C291" s="168" t="s">
        <v>61</v>
      </c>
      <c r="D291" s="162" t="s">
        <v>24</v>
      </c>
      <c r="E291" s="200" t="s">
        <v>772</v>
      </c>
      <c r="F291" s="198" t="s">
        <v>810</v>
      </c>
      <c r="G291" s="370" t="s">
        <v>192</v>
      </c>
    </row>
    <row r="292" spans="1:7" ht="15.95" customHeight="1">
      <c r="A292" s="167">
        <v>303</v>
      </c>
      <c r="B292" s="167" t="s">
        <v>528</v>
      </c>
      <c r="C292" s="168" t="s">
        <v>61</v>
      </c>
      <c r="D292" s="162" t="s">
        <v>24</v>
      </c>
      <c r="E292" s="200" t="s">
        <v>772</v>
      </c>
      <c r="F292" s="198" t="s">
        <v>811</v>
      </c>
      <c r="G292" s="370" t="s">
        <v>192</v>
      </c>
    </row>
    <row r="293" spans="1:7" ht="15.95" customHeight="1">
      <c r="A293" s="167">
        <v>304</v>
      </c>
      <c r="B293" s="167" t="s">
        <v>529</v>
      </c>
      <c r="C293" s="168" t="s">
        <v>514</v>
      </c>
      <c r="D293" s="154" t="s">
        <v>26</v>
      </c>
      <c r="E293" s="200" t="s">
        <v>28</v>
      </c>
      <c r="F293" s="198" t="s">
        <v>530</v>
      </c>
      <c r="G293" s="370" t="s">
        <v>191</v>
      </c>
    </row>
    <row r="294" spans="1:7" ht="15.95" customHeight="1">
      <c r="A294" s="167">
        <v>305</v>
      </c>
      <c r="B294" s="167" t="s">
        <v>812</v>
      </c>
      <c r="C294" s="168" t="s">
        <v>548</v>
      </c>
      <c r="D294" s="149" t="s">
        <v>44</v>
      </c>
      <c r="E294" s="200" t="s">
        <v>21</v>
      </c>
      <c r="F294" s="198" t="s">
        <v>549</v>
      </c>
      <c r="G294" s="370" t="s">
        <v>191</v>
      </c>
    </row>
    <row r="295" spans="1:7" ht="15.95" customHeight="1">
      <c r="A295" s="201">
        <v>306</v>
      </c>
      <c r="B295" s="202" t="s">
        <v>582</v>
      </c>
      <c r="C295" s="203" t="s">
        <v>993</v>
      </c>
      <c r="D295" s="198" t="s">
        <v>24</v>
      </c>
      <c r="E295" s="198" t="s">
        <v>21</v>
      </c>
      <c r="F295" s="198" t="s">
        <v>583</v>
      </c>
      <c r="G295" s="359" t="s">
        <v>192</v>
      </c>
    </row>
    <row r="296" spans="1:7" ht="15.95" customHeight="1">
      <c r="A296" s="201">
        <v>307</v>
      </c>
      <c r="B296" s="202" t="s">
        <v>584</v>
      </c>
      <c r="C296" s="203" t="s">
        <v>982</v>
      </c>
      <c r="D296" s="198" t="s">
        <v>22</v>
      </c>
      <c r="E296" s="198" t="s">
        <v>21</v>
      </c>
      <c r="F296" s="198" t="s">
        <v>585</v>
      </c>
      <c r="G296" s="370" t="s">
        <v>191</v>
      </c>
    </row>
    <row r="297" spans="1:7" ht="15.95" customHeight="1">
      <c r="A297" s="167">
        <v>308</v>
      </c>
      <c r="B297" s="204" t="s">
        <v>586</v>
      </c>
      <c r="C297" s="204" t="s">
        <v>587</v>
      </c>
      <c r="D297" s="149" t="s">
        <v>44</v>
      </c>
      <c r="E297" s="205" t="s">
        <v>613</v>
      </c>
      <c r="F297" s="204" t="s">
        <v>588</v>
      </c>
      <c r="G297" s="204" t="s">
        <v>191</v>
      </c>
    </row>
    <row r="298" spans="1:7" ht="15.95" customHeight="1">
      <c r="A298" s="167">
        <v>309</v>
      </c>
      <c r="B298" s="204" t="s">
        <v>589</v>
      </c>
      <c r="C298" s="204" t="s">
        <v>587</v>
      </c>
      <c r="D298" s="149" t="s">
        <v>44</v>
      </c>
      <c r="E298" s="205" t="s">
        <v>613</v>
      </c>
      <c r="F298" s="204" t="s">
        <v>590</v>
      </c>
      <c r="G298" s="204" t="s">
        <v>191</v>
      </c>
    </row>
    <row r="299" spans="1:7" ht="15.95" customHeight="1">
      <c r="A299" s="167">
        <v>310</v>
      </c>
      <c r="B299" s="204" t="s">
        <v>591</v>
      </c>
      <c r="C299" s="204" t="s">
        <v>813</v>
      </c>
      <c r="D299" s="149" t="s">
        <v>44</v>
      </c>
      <c r="E299" s="205" t="s">
        <v>613</v>
      </c>
      <c r="F299" s="204" t="s">
        <v>592</v>
      </c>
      <c r="G299" s="204" t="s">
        <v>191</v>
      </c>
    </row>
    <row r="300" spans="1:7" ht="15.95" customHeight="1">
      <c r="A300" s="167">
        <v>311</v>
      </c>
      <c r="B300" s="204" t="s">
        <v>593</v>
      </c>
      <c r="C300" s="204" t="s">
        <v>587</v>
      </c>
      <c r="D300" s="149" t="s">
        <v>44</v>
      </c>
      <c r="E300" s="205" t="s">
        <v>613</v>
      </c>
      <c r="F300" s="204" t="s">
        <v>594</v>
      </c>
      <c r="G300" s="204" t="s">
        <v>191</v>
      </c>
    </row>
    <row r="301" spans="1:7" ht="15.95" customHeight="1">
      <c r="A301" s="167">
        <v>312</v>
      </c>
      <c r="B301" s="204" t="s">
        <v>595</v>
      </c>
      <c r="C301" s="204" t="s">
        <v>587</v>
      </c>
      <c r="D301" s="206" t="s">
        <v>22</v>
      </c>
      <c r="E301" s="205" t="s">
        <v>613</v>
      </c>
      <c r="F301" s="204" t="s">
        <v>596</v>
      </c>
      <c r="G301" s="204" t="s">
        <v>191</v>
      </c>
    </row>
    <row r="302" spans="1:7" ht="15.95" customHeight="1">
      <c r="A302" s="167">
        <v>313</v>
      </c>
      <c r="B302" s="204" t="s">
        <v>597</v>
      </c>
      <c r="C302" s="204" t="s">
        <v>587</v>
      </c>
      <c r="D302" s="149" t="s">
        <v>44</v>
      </c>
      <c r="E302" s="205" t="s">
        <v>613</v>
      </c>
      <c r="F302" s="204" t="s">
        <v>598</v>
      </c>
      <c r="G302" s="204" t="s">
        <v>191</v>
      </c>
    </row>
    <row r="303" spans="1:7" ht="15.95" customHeight="1">
      <c r="A303" s="167">
        <v>314</v>
      </c>
      <c r="B303" s="204" t="s">
        <v>599</v>
      </c>
      <c r="C303" s="204" t="s">
        <v>587</v>
      </c>
      <c r="D303" s="149" t="s">
        <v>44</v>
      </c>
      <c r="E303" s="205" t="s">
        <v>613</v>
      </c>
      <c r="F303" s="204" t="s">
        <v>600</v>
      </c>
      <c r="G303" s="204" t="s">
        <v>191</v>
      </c>
    </row>
    <row r="304" spans="1:7" ht="15.95" customHeight="1">
      <c r="A304" s="167">
        <v>315</v>
      </c>
      <c r="B304" s="204" t="s">
        <v>601</v>
      </c>
      <c r="C304" s="204" t="s">
        <v>587</v>
      </c>
      <c r="D304" s="206" t="s">
        <v>41</v>
      </c>
      <c r="E304" s="205" t="s">
        <v>613</v>
      </c>
      <c r="F304" s="204" t="s">
        <v>602</v>
      </c>
      <c r="G304" s="204" t="s">
        <v>191</v>
      </c>
    </row>
    <row r="305" spans="1:7" ht="15.95" customHeight="1">
      <c r="A305" s="167">
        <v>316</v>
      </c>
      <c r="B305" s="204" t="s">
        <v>603</v>
      </c>
      <c r="C305" s="204" t="s">
        <v>587</v>
      </c>
      <c r="D305" s="149" t="s">
        <v>44</v>
      </c>
      <c r="E305" s="205" t="s">
        <v>613</v>
      </c>
      <c r="F305" s="204" t="s">
        <v>604</v>
      </c>
      <c r="G305" s="204" t="s">
        <v>191</v>
      </c>
    </row>
    <row r="306" spans="1:7" ht="15.95" customHeight="1">
      <c r="A306" s="167">
        <v>317</v>
      </c>
      <c r="B306" s="204" t="s">
        <v>605</v>
      </c>
      <c r="C306" s="204" t="s">
        <v>587</v>
      </c>
      <c r="D306" s="206" t="s">
        <v>75</v>
      </c>
      <c r="E306" s="205" t="s">
        <v>613</v>
      </c>
      <c r="F306" s="204" t="s">
        <v>606</v>
      </c>
      <c r="G306" s="204" t="s">
        <v>191</v>
      </c>
    </row>
    <row r="307" spans="1:7" ht="15.95" customHeight="1">
      <c r="A307" s="167">
        <v>318</v>
      </c>
      <c r="B307" s="204" t="s">
        <v>607</v>
      </c>
      <c r="C307" s="204" t="s">
        <v>587</v>
      </c>
      <c r="D307" s="206" t="s">
        <v>608</v>
      </c>
      <c r="E307" s="205" t="s">
        <v>613</v>
      </c>
      <c r="F307" s="204" t="s">
        <v>609</v>
      </c>
      <c r="G307" s="204" t="s">
        <v>191</v>
      </c>
    </row>
    <row r="308" spans="1:7" ht="15.95" customHeight="1">
      <c r="A308" s="167">
        <v>319</v>
      </c>
      <c r="B308" s="204" t="s">
        <v>610</v>
      </c>
      <c r="C308" s="204" t="s">
        <v>587</v>
      </c>
      <c r="D308" s="206" t="s">
        <v>22</v>
      </c>
      <c r="E308" s="205" t="s">
        <v>613</v>
      </c>
      <c r="F308" s="204" t="s">
        <v>611</v>
      </c>
      <c r="G308" s="204" t="s">
        <v>191</v>
      </c>
    </row>
    <row r="309" spans="1:7" ht="15.95" customHeight="1">
      <c r="A309" s="167">
        <v>320</v>
      </c>
      <c r="B309" s="204" t="s">
        <v>814</v>
      </c>
      <c r="C309" s="204" t="s">
        <v>612</v>
      </c>
      <c r="D309" s="206" t="s">
        <v>116</v>
      </c>
      <c r="E309" s="205" t="s">
        <v>613</v>
      </c>
      <c r="F309" s="204" t="s">
        <v>614</v>
      </c>
      <c r="G309" s="204" t="s">
        <v>191</v>
      </c>
    </row>
    <row r="310" spans="1:7" ht="15.95" customHeight="1">
      <c r="A310" s="167">
        <v>321</v>
      </c>
      <c r="B310" s="147" t="s">
        <v>815</v>
      </c>
      <c r="C310" s="148" t="s">
        <v>359</v>
      </c>
      <c r="D310" s="154" t="s">
        <v>26</v>
      </c>
      <c r="E310" s="150" t="s">
        <v>28</v>
      </c>
      <c r="F310" s="147" t="s">
        <v>615</v>
      </c>
      <c r="G310" s="353" t="s">
        <v>191</v>
      </c>
    </row>
    <row r="311" spans="1:7" ht="15.95" customHeight="1">
      <c r="A311" s="167">
        <v>322</v>
      </c>
      <c r="B311" s="147" t="s">
        <v>620</v>
      </c>
      <c r="C311" s="148" t="s">
        <v>621</v>
      </c>
      <c r="D311" s="149" t="s">
        <v>29</v>
      </c>
      <c r="E311" s="150" t="s">
        <v>28</v>
      </c>
      <c r="F311" s="147" t="s">
        <v>816</v>
      </c>
      <c r="G311" s="353" t="s">
        <v>191</v>
      </c>
    </row>
    <row r="312" spans="1:7" ht="15.95" customHeight="1">
      <c r="A312" s="167">
        <v>323</v>
      </c>
      <c r="B312" s="147" t="s">
        <v>817</v>
      </c>
      <c r="C312" s="148" t="s">
        <v>621</v>
      </c>
      <c r="D312" s="149" t="s">
        <v>29</v>
      </c>
      <c r="E312" s="150" t="s">
        <v>21</v>
      </c>
      <c r="F312" s="147" t="s">
        <v>622</v>
      </c>
      <c r="G312" s="353" t="s">
        <v>193</v>
      </c>
    </row>
    <row r="313" spans="1:7" ht="15.95" customHeight="1">
      <c r="A313" s="167">
        <v>324</v>
      </c>
      <c r="B313" s="147" t="s">
        <v>818</v>
      </c>
      <c r="C313" s="148" t="s">
        <v>621</v>
      </c>
      <c r="D313" s="149" t="s">
        <v>24</v>
      </c>
      <c r="E313" s="150" t="s">
        <v>21</v>
      </c>
      <c r="F313" s="147" t="s">
        <v>819</v>
      </c>
      <c r="G313" s="353" t="s">
        <v>192</v>
      </c>
    </row>
    <row r="314" spans="1:7" ht="15.95" customHeight="1">
      <c r="A314" s="167">
        <v>325</v>
      </c>
      <c r="B314" s="147" t="s">
        <v>820</v>
      </c>
      <c r="C314" s="148" t="s">
        <v>621</v>
      </c>
      <c r="D314" s="154" t="s">
        <v>26</v>
      </c>
      <c r="E314" s="150" t="s">
        <v>21</v>
      </c>
      <c r="F314" s="147" t="s">
        <v>821</v>
      </c>
      <c r="G314" s="353" t="s">
        <v>191</v>
      </c>
    </row>
    <row r="315" spans="1:7" ht="15.95" customHeight="1">
      <c r="A315" s="167">
        <v>326</v>
      </c>
      <c r="B315" s="147" t="s">
        <v>623</v>
      </c>
      <c r="C315" s="148" t="s">
        <v>621</v>
      </c>
      <c r="D315" s="154" t="s">
        <v>26</v>
      </c>
      <c r="E315" s="150" t="s">
        <v>21</v>
      </c>
      <c r="F315" s="147" t="s">
        <v>624</v>
      </c>
      <c r="G315" s="353" t="s">
        <v>193</v>
      </c>
    </row>
    <row r="316" spans="1:7" ht="15.95" customHeight="1">
      <c r="A316" s="146">
        <v>327</v>
      </c>
      <c r="B316" s="147" t="s">
        <v>822</v>
      </c>
      <c r="C316" s="148" t="s">
        <v>994</v>
      </c>
      <c r="D316" s="154" t="s">
        <v>26</v>
      </c>
      <c r="E316" s="150" t="s">
        <v>28</v>
      </c>
      <c r="F316" s="147" t="s">
        <v>625</v>
      </c>
      <c r="G316" s="353" t="s">
        <v>191</v>
      </c>
    </row>
    <row r="317" spans="1:7" ht="15.95" customHeight="1">
      <c r="A317" s="201">
        <v>328</v>
      </c>
      <c r="B317" s="207" t="s">
        <v>823</v>
      </c>
      <c r="C317" s="148" t="s">
        <v>500</v>
      </c>
      <c r="D317" s="149" t="s">
        <v>29</v>
      </c>
      <c r="E317" s="147" t="s">
        <v>28</v>
      </c>
      <c r="F317" s="147" t="s">
        <v>824</v>
      </c>
      <c r="G317" s="353" t="s">
        <v>191</v>
      </c>
    </row>
    <row r="318" spans="1:7" ht="15.95" customHeight="1">
      <c r="A318" s="201">
        <v>329</v>
      </c>
      <c r="B318" s="147" t="s">
        <v>825</v>
      </c>
      <c r="C318" s="148" t="s">
        <v>621</v>
      </c>
      <c r="D318" s="154" t="s">
        <v>26</v>
      </c>
      <c r="E318" s="147" t="s">
        <v>21</v>
      </c>
      <c r="F318" s="147" t="s">
        <v>821</v>
      </c>
      <c r="G318" s="353" t="s">
        <v>191</v>
      </c>
    </row>
    <row r="319" spans="1:7" ht="15.95" customHeight="1">
      <c r="A319" s="146">
        <v>330</v>
      </c>
      <c r="B319" s="147" t="s">
        <v>826</v>
      </c>
      <c r="C319" s="148" t="s">
        <v>827</v>
      </c>
      <c r="D319" s="149" t="s">
        <v>116</v>
      </c>
      <c r="E319" s="150" t="s">
        <v>21</v>
      </c>
      <c r="F319" s="147" t="s">
        <v>828</v>
      </c>
      <c r="G319" s="353" t="s">
        <v>191</v>
      </c>
    </row>
    <row r="320" spans="1:7" ht="15.95" customHeight="1">
      <c r="A320" s="146">
        <f>1+A319</f>
        <v>331</v>
      </c>
      <c r="B320" s="147" t="s">
        <v>829</v>
      </c>
      <c r="C320" s="148" t="s">
        <v>536</v>
      </c>
      <c r="D320" s="149" t="s">
        <v>24</v>
      </c>
      <c r="E320" s="150" t="s">
        <v>21</v>
      </c>
      <c r="F320" s="147" t="s">
        <v>830</v>
      </c>
      <c r="G320" s="353" t="s">
        <v>192</v>
      </c>
    </row>
    <row r="321" spans="1:7" ht="15.95" customHeight="1">
      <c r="A321" s="146">
        <f t="shared" ref="A321:A334" si="0">1+A320</f>
        <v>332</v>
      </c>
      <c r="B321" s="147" t="s">
        <v>831</v>
      </c>
      <c r="C321" s="148" t="s">
        <v>832</v>
      </c>
      <c r="D321" s="149" t="s">
        <v>41</v>
      </c>
      <c r="E321" s="150" t="s">
        <v>21</v>
      </c>
      <c r="F321" s="147" t="s">
        <v>833</v>
      </c>
      <c r="G321" s="353" t="s">
        <v>191</v>
      </c>
    </row>
    <row r="322" spans="1:7" ht="15.95" customHeight="1">
      <c r="A322" s="146">
        <f t="shared" si="0"/>
        <v>333</v>
      </c>
      <c r="B322" s="161" t="s">
        <v>834</v>
      </c>
      <c r="C322" s="154" t="s">
        <v>835</v>
      </c>
      <c r="D322" s="154" t="s">
        <v>41</v>
      </c>
      <c r="E322" s="154" t="s">
        <v>28</v>
      </c>
      <c r="F322" s="161" t="s">
        <v>836</v>
      </c>
      <c r="G322" s="372" t="s">
        <v>191</v>
      </c>
    </row>
    <row r="323" spans="1:7" ht="15.95" customHeight="1">
      <c r="A323" s="146">
        <f t="shared" si="0"/>
        <v>334</v>
      </c>
      <c r="B323" s="161" t="s">
        <v>837</v>
      </c>
      <c r="C323" s="154" t="s">
        <v>835</v>
      </c>
      <c r="D323" s="154" t="s">
        <v>41</v>
      </c>
      <c r="E323" s="154" t="s">
        <v>21</v>
      </c>
      <c r="F323" s="161" t="s">
        <v>838</v>
      </c>
      <c r="G323" s="372" t="s">
        <v>191</v>
      </c>
    </row>
    <row r="324" spans="1:7" ht="15.95" customHeight="1">
      <c r="A324" s="146">
        <f t="shared" si="0"/>
        <v>335</v>
      </c>
      <c r="B324" s="161" t="s">
        <v>839</v>
      </c>
      <c r="C324" s="154" t="s">
        <v>835</v>
      </c>
      <c r="D324" s="154" t="s">
        <v>41</v>
      </c>
      <c r="E324" s="154" t="s">
        <v>21</v>
      </c>
      <c r="F324" s="161" t="s">
        <v>840</v>
      </c>
      <c r="G324" s="372" t="s">
        <v>191</v>
      </c>
    </row>
    <row r="325" spans="1:7" ht="15.95" customHeight="1">
      <c r="A325" s="146">
        <f t="shared" si="0"/>
        <v>336</v>
      </c>
      <c r="B325" s="161" t="s">
        <v>869</v>
      </c>
      <c r="C325" s="154" t="s">
        <v>548</v>
      </c>
      <c r="D325" s="154" t="s">
        <v>24</v>
      </c>
      <c r="E325" s="154" t="s">
        <v>28</v>
      </c>
      <c r="F325" s="161" t="s">
        <v>841</v>
      </c>
      <c r="G325" s="372" t="s">
        <v>192</v>
      </c>
    </row>
    <row r="326" spans="1:7" ht="15.95" customHeight="1">
      <c r="A326" s="146">
        <f t="shared" si="0"/>
        <v>337</v>
      </c>
      <c r="B326" s="161" t="s">
        <v>842</v>
      </c>
      <c r="C326" s="154" t="s">
        <v>843</v>
      </c>
      <c r="D326" s="154" t="s">
        <v>29</v>
      </c>
      <c r="E326" s="154" t="s">
        <v>400</v>
      </c>
      <c r="F326" s="161" t="s">
        <v>844</v>
      </c>
      <c r="G326" s="372" t="s">
        <v>193</v>
      </c>
    </row>
    <row r="327" spans="1:7" ht="15.95" customHeight="1">
      <c r="A327" s="146">
        <f t="shared" si="0"/>
        <v>338</v>
      </c>
      <c r="B327" s="161" t="s">
        <v>845</v>
      </c>
      <c r="C327" s="154" t="s">
        <v>843</v>
      </c>
      <c r="D327" s="154" t="s">
        <v>29</v>
      </c>
      <c r="E327" s="154" t="s">
        <v>400</v>
      </c>
      <c r="F327" s="161" t="s">
        <v>844</v>
      </c>
      <c r="G327" s="372" t="s">
        <v>193</v>
      </c>
    </row>
    <row r="328" spans="1:7" ht="15.95" customHeight="1">
      <c r="A328" s="146">
        <f t="shared" si="0"/>
        <v>339</v>
      </c>
      <c r="B328" s="154" t="s">
        <v>846</v>
      </c>
      <c r="C328" s="154" t="s">
        <v>847</v>
      </c>
      <c r="D328" s="154" t="s">
        <v>29</v>
      </c>
      <c r="E328" s="154" t="s">
        <v>23</v>
      </c>
      <c r="F328" s="154" t="s">
        <v>848</v>
      </c>
      <c r="G328" s="154" t="s">
        <v>191</v>
      </c>
    </row>
    <row r="329" spans="1:7" ht="15.95" customHeight="1">
      <c r="A329" s="146">
        <f t="shared" si="0"/>
        <v>340</v>
      </c>
      <c r="B329" s="373" t="s">
        <v>849</v>
      </c>
      <c r="C329" s="154" t="s">
        <v>847</v>
      </c>
      <c r="D329" s="154" t="s">
        <v>29</v>
      </c>
      <c r="E329" s="154" t="s">
        <v>23</v>
      </c>
      <c r="F329" s="154" t="s">
        <v>850</v>
      </c>
      <c r="G329" s="154" t="s">
        <v>191</v>
      </c>
    </row>
    <row r="330" spans="1:7" ht="15.95" customHeight="1">
      <c r="A330" s="146">
        <f t="shared" si="0"/>
        <v>341</v>
      </c>
      <c r="B330" s="154" t="s">
        <v>851</v>
      </c>
      <c r="C330" s="154" t="s">
        <v>847</v>
      </c>
      <c r="D330" s="154" t="s">
        <v>29</v>
      </c>
      <c r="E330" s="154" t="s">
        <v>33</v>
      </c>
      <c r="F330" s="154" t="s">
        <v>852</v>
      </c>
      <c r="G330" s="154" t="s">
        <v>191</v>
      </c>
    </row>
    <row r="331" spans="1:7" ht="15.95" customHeight="1">
      <c r="A331" s="146">
        <f t="shared" si="0"/>
        <v>342</v>
      </c>
      <c r="B331" s="154" t="s">
        <v>853</v>
      </c>
      <c r="C331" s="154" t="s">
        <v>847</v>
      </c>
      <c r="D331" s="154" t="s">
        <v>29</v>
      </c>
      <c r="E331" s="154" t="s">
        <v>33</v>
      </c>
      <c r="F331" s="154" t="s">
        <v>854</v>
      </c>
      <c r="G331" s="154" t="s">
        <v>191</v>
      </c>
    </row>
    <row r="332" spans="1:7" ht="15.95" customHeight="1">
      <c r="A332" s="146">
        <f t="shared" si="0"/>
        <v>343</v>
      </c>
      <c r="B332" s="154" t="s">
        <v>855</v>
      </c>
      <c r="C332" s="154" t="s">
        <v>847</v>
      </c>
      <c r="D332" s="154" t="s">
        <v>29</v>
      </c>
      <c r="E332" s="154" t="s">
        <v>33</v>
      </c>
      <c r="F332" s="154" t="s">
        <v>856</v>
      </c>
      <c r="G332" s="154" t="s">
        <v>191</v>
      </c>
    </row>
    <row r="333" spans="1:7" ht="15.95" customHeight="1">
      <c r="A333" s="146">
        <f t="shared" si="0"/>
        <v>344</v>
      </c>
      <c r="B333" s="154" t="s">
        <v>857</v>
      </c>
      <c r="C333" s="154" t="s">
        <v>847</v>
      </c>
      <c r="D333" s="154" t="s">
        <v>29</v>
      </c>
      <c r="E333" s="154" t="s">
        <v>33</v>
      </c>
      <c r="F333" s="154" t="s">
        <v>858</v>
      </c>
      <c r="G333" s="154" t="s">
        <v>191</v>
      </c>
    </row>
    <row r="334" spans="1:7" ht="15.95" customHeight="1">
      <c r="A334" s="146">
        <f t="shared" si="0"/>
        <v>345</v>
      </c>
      <c r="B334" s="154" t="s">
        <v>859</v>
      </c>
      <c r="C334" s="154" t="s">
        <v>847</v>
      </c>
      <c r="D334" s="154" t="s">
        <v>26</v>
      </c>
      <c r="E334" s="154" t="s">
        <v>23</v>
      </c>
      <c r="F334" s="154" t="s">
        <v>860</v>
      </c>
      <c r="G334" s="154" t="s">
        <v>191</v>
      </c>
    </row>
    <row r="335" spans="1:7" ht="15.95" customHeight="1">
      <c r="A335" s="146">
        <f>1+A334</f>
        <v>346</v>
      </c>
      <c r="B335" s="154" t="s">
        <v>861</v>
      </c>
      <c r="C335" s="154" t="s">
        <v>847</v>
      </c>
      <c r="D335" s="154" t="s">
        <v>26</v>
      </c>
      <c r="E335" s="154" t="s">
        <v>23</v>
      </c>
      <c r="F335" s="154" t="s">
        <v>862</v>
      </c>
      <c r="G335" s="154" t="s">
        <v>191</v>
      </c>
    </row>
    <row r="336" spans="1:7" ht="15.95" customHeight="1">
      <c r="A336" s="146">
        <f t="shared" ref="A336:A352" si="1">1+A335</f>
        <v>347</v>
      </c>
      <c r="B336" s="372" t="s">
        <v>870</v>
      </c>
      <c r="C336" s="372" t="s">
        <v>995</v>
      </c>
      <c r="D336" s="149" t="s">
        <v>649</v>
      </c>
      <c r="E336" s="154" t="s">
        <v>23</v>
      </c>
      <c r="F336" s="161" t="s">
        <v>871</v>
      </c>
      <c r="G336" s="353" t="s">
        <v>872</v>
      </c>
    </row>
    <row r="337" spans="1:7" ht="15.95" customHeight="1">
      <c r="A337" s="146">
        <f t="shared" si="1"/>
        <v>348</v>
      </c>
      <c r="B337" s="161" t="s">
        <v>873</v>
      </c>
      <c r="C337" s="154" t="s">
        <v>874</v>
      </c>
      <c r="D337" s="154" t="s">
        <v>26</v>
      </c>
      <c r="E337" s="154" t="s">
        <v>28</v>
      </c>
      <c r="F337" s="161" t="s">
        <v>875</v>
      </c>
      <c r="G337" s="372" t="s">
        <v>191</v>
      </c>
    </row>
    <row r="338" spans="1:7" ht="15.95" customHeight="1">
      <c r="A338" s="146">
        <f t="shared" si="1"/>
        <v>349</v>
      </c>
      <c r="B338" s="161" t="s">
        <v>876</v>
      </c>
      <c r="C338" s="154" t="s">
        <v>874</v>
      </c>
      <c r="D338" s="154" t="s">
        <v>26</v>
      </c>
      <c r="E338" s="154" t="s">
        <v>28</v>
      </c>
      <c r="F338" s="161" t="s">
        <v>877</v>
      </c>
      <c r="G338" s="372" t="s">
        <v>191</v>
      </c>
    </row>
    <row r="339" spans="1:7" ht="15.95" customHeight="1">
      <c r="A339" s="146">
        <f t="shared" si="1"/>
        <v>350</v>
      </c>
      <c r="B339" s="161" t="s">
        <v>878</v>
      </c>
      <c r="C339" s="154" t="s">
        <v>874</v>
      </c>
      <c r="D339" s="154" t="s">
        <v>26</v>
      </c>
      <c r="E339" s="154" t="s">
        <v>21</v>
      </c>
      <c r="F339" s="161" t="s">
        <v>879</v>
      </c>
      <c r="G339" s="372" t="s">
        <v>193</v>
      </c>
    </row>
    <row r="340" spans="1:7" ht="15.95" customHeight="1">
      <c r="A340" s="146">
        <f t="shared" si="1"/>
        <v>351</v>
      </c>
      <c r="B340" s="161" t="s">
        <v>880</v>
      </c>
      <c r="C340" s="154" t="s">
        <v>874</v>
      </c>
      <c r="D340" s="154" t="s">
        <v>26</v>
      </c>
      <c r="E340" s="154" t="s">
        <v>21</v>
      </c>
      <c r="F340" s="161" t="s">
        <v>881</v>
      </c>
      <c r="G340" s="372" t="s">
        <v>193</v>
      </c>
    </row>
    <row r="341" spans="1:7" ht="15.95" customHeight="1">
      <c r="A341" s="146">
        <f t="shared" si="1"/>
        <v>352</v>
      </c>
      <c r="B341" s="161" t="s">
        <v>882</v>
      </c>
      <c r="C341" s="154" t="s">
        <v>874</v>
      </c>
      <c r="D341" s="154" t="s">
        <v>26</v>
      </c>
      <c r="E341" s="154" t="s">
        <v>21</v>
      </c>
      <c r="F341" s="161" t="s">
        <v>883</v>
      </c>
      <c r="G341" s="372" t="s">
        <v>193</v>
      </c>
    </row>
    <row r="342" spans="1:7" ht="15.95" customHeight="1">
      <c r="A342" s="146">
        <f t="shared" si="1"/>
        <v>353</v>
      </c>
      <c r="B342" s="161" t="s">
        <v>884</v>
      </c>
      <c r="C342" s="154" t="s">
        <v>874</v>
      </c>
      <c r="D342" s="154" t="s">
        <v>26</v>
      </c>
      <c r="E342" s="154" t="s">
        <v>21</v>
      </c>
      <c r="F342" s="161" t="s">
        <v>885</v>
      </c>
      <c r="G342" s="372" t="s">
        <v>193</v>
      </c>
    </row>
    <row r="343" spans="1:7" ht="15.95" customHeight="1">
      <c r="A343" s="146">
        <f t="shared" si="1"/>
        <v>354</v>
      </c>
      <c r="B343" s="161" t="s">
        <v>886</v>
      </c>
      <c r="C343" s="154" t="s">
        <v>874</v>
      </c>
      <c r="D343" s="154" t="s">
        <v>26</v>
      </c>
      <c r="E343" s="154" t="s">
        <v>21</v>
      </c>
      <c r="F343" s="161" t="s">
        <v>887</v>
      </c>
      <c r="G343" s="372" t="s">
        <v>193</v>
      </c>
    </row>
    <row r="344" spans="1:7" ht="15.95" customHeight="1">
      <c r="A344" s="146">
        <f t="shared" si="1"/>
        <v>355</v>
      </c>
      <c r="B344" s="161" t="s">
        <v>888</v>
      </c>
      <c r="C344" s="154" t="s">
        <v>874</v>
      </c>
      <c r="D344" s="154" t="s">
        <v>26</v>
      </c>
      <c r="E344" s="154" t="s">
        <v>21</v>
      </c>
      <c r="F344" s="161" t="s">
        <v>889</v>
      </c>
      <c r="G344" s="372" t="s">
        <v>193</v>
      </c>
    </row>
    <row r="345" spans="1:7" ht="15.95" customHeight="1">
      <c r="A345" s="146">
        <f t="shared" si="1"/>
        <v>356</v>
      </c>
      <c r="B345" s="161" t="s">
        <v>890</v>
      </c>
      <c r="C345" s="154" t="s">
        <v>874</v>
      </c>
      <c r="D345" s="154" t="s">
        <v>29</v>
      </c>
      <c r="E345" s="154" t="s">
        <v>21</v>
      </c>
      <c r="F345" s="161" t="s">
        <v>891</v>
      </c>
      <c r="G345" s="372" t="s">
        <v>193</v>
      </c>
    </row>
    <row r="346" spans="1:7" ht="15.95" customHeight="1">
      <c r="A346" s="146">
        <f t="shared" si="1"/>
        <v>357</v>
      </c>
      <c r="B346" s="161" t="s">
        <v>892</v>
      </c>
      <c r="C346" s="154" t="s">
        <v>874</v>
      </c>
      <c r="D346" s="154" t="s">
        <v>29</v>
      </c>
      <c r="E346" s="154" t="s">
        <v>21</v>
      </c>
      <c r="F346" s="161" t="s">
        <v>893</v>
      </c>
      <c r="G346" s="372" t="s">
        <v>193</v>
      </c>
    </row>
    <row r="347" spans="1:7" ht="15.95" customHeight="1">
      <c r="A347" s="146">
        <f t="shared" si="1"/>
        <v>358</v>
      </c>
      <c r="B347" s="161" t="s">
        <v>894</v>
      </c>
      <c r="C347" s="154" t="s">
        <v>895</v>
      </c>
      <c r="D347" s="154" t="s">
        <v>29</v>
      </c>
      <c r="E347" s="154" t="s">
        <v>21</v>
      </c>
      <c r="F347" s="161" t="s">
        <v>896</v>
      </c>
      <c r="G347" s="372" t="s">
        <v>193</v>
      </c>
    </row>
    <row r="348" spans="1:7" ht="15.95" customHeight="1">
      <c r="A348" s="146">
        <f t="shared" si="1"/>
        <v>359</v>
      </c>
      <c r="B348" s="161" t="s">
        <v>897</v>
      </c>
      <c r="C348" s="154" t="s">
        <v>874</v>
      </c>
      <c r="D348" s="154" t="s">
        <v>29</v>
      </c>
      <c r="E348" s="154" t="s">
        <v>21</v>
      </c>
      <c r="F348" s="161" t="s">
        <v>898</v>
      </c>
      <c r="G348" s="372" t="s">
        <v>193</v>
      </c>
    </row>
    <row r="349" spans="1:7" ht="15.95" customHeight="1">
      <c r="A349" s="146">
        <f t="shared" si="1"/>
        <v>360</v>
      </c>
      <c r="B349" s="161" t="s">
        <v>899</v>
      </c>
      <c r="C349" s="154" t="s">
        <v>874</v>
      </c>
      <c r="D349" s="154" t="s">
        <v>29</v>
      </c>
      <c r="E349" s="154" t="s">
        <v>21</v>
      </c>
      <c r="F349" s="161" t="s">
        <v>900</v>
      </c>
      <c r="G349" s="372" t="s">
        <v>193</v>
      </c>
    </row>
    <row r="350" spans="1:7" ht="15.95" customHeight="1">
      <c r="A350" s="146">
        <f t="shared" si="1"/>
        <v>361</v>
      </c>
      <c r="B350" s="161" t="s">
        <v>901</v>
      </c>
      <c r="C350" s="154" t="s">
        <v>874</v>
      </c>
      <c r="D350" s="154" t="s">
        <v>29</v>
      </c>
      <c r="E350" s="154" t="s">
        <v>21</v>
      </c>
      <c r="F350" s="161" t="s">
        <v>902</v>
      </c>
      <c r="G350" s="372" t="s">
        <v>193</v>
      </c>
    </row>
    <row r="351" spans="1:7" ht="15.95" customHeight="1">
      <c r="A351" s="146">
        <f t="shared" si="1"/>
        <v>362</v>
      </c>
      <c r="B351" s="161" t="s">
        <v>996</v>
      </c>
      <c r="C351" s="154" t="s">
        <v>577</v>
      </c>
      <c r="D351" s="149" t="s">
        <v>41</v>
      </c>
      <c r="E351" s="164" t="s">
        <v>28</v>
      </c>
      <c r="F351" s="161" t="s">
        <v>903</v>
      </c>
      <c r="G351" s="372" t="s">
        <v>191</v>
      </c>
    </row>
    <row r="352" spans="1:7" ht="15.95" customHeight="1">
      <c r="A352" s="146">
        <f t="shared" si="1"/>
        <v>363</v>
      </c>
      <c r="B352" s="374" t="s">
        <v>906</v>
      </c>
      <c r="C352" s="154" t="s">
        <v>997</v>
      </c>
      <c r="D352" s="154" t="s">
        <v>29</v>
      </c>
      <c r="E352" s="154" t="s">
        <v>21</v>
      </c>
      <c r="F352" s="375" t="s">
        <v>907</v>
      </c>
      <c r="G352" s="372" t="s">
        <v>191</v>
      </c>
    </row>
    <row r="353" spans="1:7" ht="15.95" customHeight="1">
      <c r="A353" s="146">
        <f>1+A352</f>
        <v>364</v>
      </c>
      <c r="B353" s="161" t="s">
        <v>908</v>
      </c>
      <c r="C353" s="154" t="s">
        <v>909</v>
      </c>
      <c r="D353" s="149" t="s">
        <v>44</v>
      </c>
      <c r="E353" s="154" t="s">
        <v>28</v>
      </c>
      <c r="F353" s="161" t="s">
        <v>910</v>
      </c>
      <c r="G353" s="372" t="s">
        <v>191</v>
      </c>
    </row>
    <row r="354" spans="1:7" ht="15.95" customHeight="1">
      <c r="A354" s="146">
        <f t="shared" ref="A354:A382" si="2">1+A353</f>
        <v>365</v>
      </c>
      <c r="B354" s="161" t="s">
        <v>911</v>
      </c>
      <c r="C354" s="374" t="s">
        <v>912</v>
      </c>
      <c r="D354" s="149" t="s">
        <v>44</v>
      </c>
      <c r="E354" s="154" t="s">
        <v>28</v>
      </c>
      <c r="F354" s="161" t="s">
        <v>913</v>
      </c>
      <c r="G354" s="372" t="s">
        <v>191</v>
      </c>
    </row>
    <row r="355" spans="1:7" ht="15.95" customHeight="1">
      <c r="A355" s="146">
        <f t="shared" si="2"/>
        <v>366</v>
      </c>
      <c r="B355" s="161" t="s">
        <v>1227</v>
      </c>
      <c r="C355" s="372" t="s">
        <v>914</v>
      </c>
      <c r="D355" s="149" t="s">
        <v>44</v>
      </c>
      <c r="E355" s="154" t="s">
        <v>915</v>
      </c>
      <c r="F355" s="154" t="s">
        <v>916</v>
      </c>
      <c r="G355" s="374" t="s">
        <v>191</v>
      </c>
    </row>
    <row r="356" spans="1:7" ht="15.95" customHeight="1">
      <c r="A356" s="146">
        <f t="shared" si="2"/>
        <v>367</v>
      </c>
      <c r="B356" s="161" t="s">
        <v>1228</v>
      </c>
      <c r="C356" s="372" t="s">
        <v>998</v>
      </c>
      <c r="D356" s="154" t="s">
        <v>22</v>
      </c>
      <c r="E356" s="154" t="s">
        <v>917</v>
      </c>
      <c r="F356" s="154" t="s">
        <v>918</v>
      </c>
      <c r="G356" s="374" t="s">
        <v>191</v>
      </c>
    </row>
    <row r="357" spans="1:7" ht="15.95" customHeight="1">
      <c r="A357" s="146">
        <f t="shared" si="2"/>
        <v>368</v>
      </c>
      <c r="B357" s="161" t="s">
        <v>1229</v>
      </c>
      <c r="C357" s="372" t="s">
        <v>914</v>
      </c>
      <c r="D357" s="149" t="s">
        <v>44</v>
      </c>
      <c r="E357" s="154" t="s">
        <v>915</v>
      </c>
      <c r="F357" s="154" t="s">
        <v>919</v>
      </c>
      <c r="G357" s="374" t="s">
        <v>191</v>
      </c>
    </row>
    <row r="358" spans="1:7" ht="15.95" customHeight="1">
      <c r="A358" s="146">
        <f t="shared" si="2"/>
        <v>369</v>
      </c>
      <c r="B358" s="161" t="s">
        <v>1230</v>
      </c>
      <c r="C358" s="372" t="s">
        <v>998</v>
      </c>
      <c r="D358" s="154" t="s">
        <v>22</v>
      </c>
      <c r="E358" s="154" t="s">
        <v>917</v>
      </c>
      <c r="F358" s="154" t="s">
        <v>920</v>
      </c>
      <c r="G358" s="374" t="s">
        <v>191</v>
      </c>
    </row>
    <row r="359" spans="1:7" ht="15.95" customHeight="1">
      <c r="A359" s="146">
        <f t="shared" si="2"/>
        <v>370</v>
      </c>
      <c r="B359" s="161" t="s">
        <v>1231</v>
      </c>
      <c r="C359" s="372" t="s">
        <v>998</v>
      </c>
      <c r="D359" s="154" t="s">
        <v>22</v>
      </c>
      <c r="E359" s="154" t="s">
        <v>917</v>
      </c>
      <c r="F359" s="154" t="s">
        <v>921</v>
      </c>
      <c r="G359" s="374" t="s">
        <v>191</v>
      </c>
    </row>
    <row r="360" spans="1:7" ht="15.95" customHeight="1">
      <c r="A360" s="146">
        <f t="shared" si="2"/>
        <v>371</v>
      </c>
      <c r="B360" s="161" t="s">
        <v>922</v>
      </c>
      <c r="C360" s="372" t="s">
        <v>998</v>
      </c>
      <c r="D360" s="154" t="s">
        <v>22</v>
      </c>
      <c r="E360" s="154" t="s">
        <v>917</v>
      </c>
      <c r="F360" s="154" t="s">
        <v>921</v>
      </c>
      <c r="G360" s="374" t="s">
        <v>191</v>
      </c>
    </row>
    <row r="361" spans="1:7" ht="15.95" customHeight="1">
      <c r="A361" s="146">
        <f t="shared" si="2"/>
        <v>372</v>
      </c>
      <c r="B361" s="161" t="s">
        <v>923</v>
      </c>
      <c r="C361" s="372" t="s">
        <v>998</v>
      </c>
      <c r="D361" s="154" t="s">
        <v>22</v>
      </c>
      <c r="E361" s="154" t="s">
        <v>917</v>
      </c>
      <c r="F361" s="154" t="s">
        <v>921</v>
      </c>
      <c r="G361" s="374" t="s">
        <v>191</v>
      </c>
    </row>
    <row r="362" spans="1:7" ht="15.95" customHeight="1">
      <c r="A362" s="146">
        <f t="shared" si="2"/>
        <v>373</v>
      </c>
      <c r="B362" s="161" t="s">
        <v>924</v>
      </c>
      <c r="C362" s="372" t="s">
        <v>998</v>
      </c>
      <c r="D362" s="154" t="s">
        <v>22</v>
      </c>
      <c r="E362" s="154" t="s">
        <v>917</v>
      </c>
      <c r="F362" s="154" t="s">
        <v>925</v>
      </c>
      <c r="G362" s="374" t="s">
        <v>191</v>
      </c>
    </row>
    <row r="363" spans="1:7" ht="15.95" customHeight="1">
      <c r="A363" s="146">
        <f t="shared" si="2"/>
        <v>374</v>
      </c>
      <c r="B363" s="161" t="s">
        <v>926</v>
      </c>
      <c r="C363" s="372" t="s">
        <v>927</v>
      </c>
      <c r="D363" s="154" t="s">
        <v>41</v>
      </c>
      <c r="E363" s="154" t="s">
        <v>28</v>
      </c>
      <c r="F363" s="154" t="s">
        <v>928</v>
      </c>
      <c r="G363" s="374" t="s">
        <v>942</v>
      </c>
    </row>
    <row r="364" spans="1:7" ht="15.95" customHeight="1">
      <c r="A364" s="146">
        <f t="shared" si="2"/>
        <v>375</v>
      </c>
      <c r="B364" s="161" t="s">
        <v>929</v>
      </c>
      <c r="C364" s="372" t="s">
        <v>927</v>
      </c>
      <c r="D364" s="154" t="s">
        <v>41</v>
      </c>
      <c r="E364" s="154" t="s">
        <v>28</v>
      </c>
      <c r="F364" s="161" t="s">
        <v>930</v>
      </c>
      <c r="G364" s="374" t="s">
        <v>191</v>
      </c>
    </row>
    <row r="365" spans="1:7" ht="15.95" customHeight="1">
      <c r="A365" s="146">
        <f t="shared" si="2"/>
        <v>376</v>
      </c>
      <c r="B365" s="161" t="s">
        <v>931</v>
      </c>
      <c r="C365" s="372" t="s">
        <v>932</v>
      </c>
      <c r="D365" s="154" t="s">
        <v>41</v>
      </c>
      <c r="E365" s="154" t="s">
        <v>28</v>
      </c>
      <c r="F365" s="373" t="s">
        <v>933</v>
      </c>
      <c r="G365" s="374" t="s">
        <v>191</v>
      </c>
    </row>
    <row r="366" spans="1:7" ht="15.95" customHeight="1">
      <c r="A366" s="146">
        <f t="shared" si="2"/>
        <v>377</v>
      </c>
      <c r="B366" s="161" t="s">
        <v>934</v>
      </c>
      <c r="C366" s="374" t="s">
        <v>935</v>
      </c>
      <c r="D366" s="154" t="s">
        <v>41</v>
      </c>
      <c r="E366" s="154" t="s">
        <v>638</v>
      </c>
      <c r="F366" s="376" t="s">
        <v>944</v>
      </c>
      <c r="G366" s="374" t="s">
        <v>191</v>
      </c>
    </row>
    <row r="367" spans="1:7" ht="15.95" customHeight="1">
      <c r="A367" s="146">
        <f t="shared" si="2"/>
        <v>378</v>
      </c>
      <c r="B367" s="161" t="s">
        <v>945</v>
      </c>
      <c r="C367" s="154" t="s">
        <v>936</v>
      </c>
      <c r="D367" s="149" t="s">
        <v>44</v>
      </c>
      <c r="E367" s="154" t="s">
        <v>638</v>
      </c>
      <c r="F367" s="375" t="s">
        <v>937</v>
      </c>
      <c r="G367" s="374" t="s">
        <v>191</v>
      </c>
    </row>
    <row r="368" spans="1:7" ht="15.95" customHeight="1">
      <c r="A368" s="146">
        <f t="shared" si="2"/>
        <v>379</v>
      </c>
      <c r="B368" s="161" t="s">
        <v>938</v>
      </c>
      <c r="C368" s="154" t="s">
        <v>936</v>
      </c>
      <c r="D368" s="149" t="s">
        <v>22</v>
      </c>
      <c r="E368" s="154" t="s">
        <v>21</v>
      </c>
      <c r="F368" s="161" t="s">
        <v>939</v>
      </c>
      <c r="G368" s="374" t="s">
        <v>191</v>
      </c>
    </row>
    <row r="369" spans="1:7" ht="15.95" customHeight="1">
      <c r="A369" s="146">
        <f t="shared" si="2"/>
        <v>380</v>
      </c>
      <c r="B369" s="161" t="s">
        <v>946</v>
      </c>
      <c r="C369" s="154" t="s">
        <v>936</v>
      </c>
      <c r="D369" s="149" t="s">
        <v>22</v>
      </c>
      <c r="E369" s="154" t="s">
        <v>21</v>
      </c>
      <c r="F369" s="161" t="s">
        <v>940</v>
      </c>
      <c r="G369" s="374" t="s">
        <v>191</v>
      </c>
    </row>
    <row r="370" spans="1:7" ht="15.95" customHeight="1">
      <c r="A370" s="146">
        <f t="shared" si="2"/>
        <v>381</v>
      </c>
      <c r="B370" s="161" t="s">
        <v>947</v>
      </c>
      <c r="C370" s="154" t="s">
        <v>936</v>
      </c>
      <c r="D370" s="149" t="s">
        <v>22</v>
      </c>
      <c r="E370" s="154" t="s">
        <v>21</v>
      </c>
      <c r="F370" s="161" t="s">
        <v>941</v>
      </c>
      <c r="G370" s="374" t="s">
        <v>191</v>
      </c>
    </row>
    <row r="371" spans="1:7" ht="15.95" customHeight="1">
      <c r="A371" s="146">
        <f t="shared" si="2"/>
        <v>382</v>
      </c>
      <c r="B371" s="161" t="s">
        <v>948</v>
      </c>
      <c r="C371" s="154" t="s">
        <v>949</v>
      </c>
      <c r="D371" s="149" t="s">
        <v>24</v>
      </c>
      <c r="E371" s="154" t="s">
        <v>21</v>
      </c>
      <c r="F371" s="161" t="s">
        <v>950</v>
      </c>
      <c r="G371" s="374" t="s">
        <v>192</v>
      </c>
    </row>
    <row r="372" spans="1:7" ht="15.95" customHeight="1">
      <c r="A372" s="146">
        <f t="shared" si="2"/>
        <v>383</v>
      </c>
      <c r="B372" s="161" t="s">
        <v>1004</v>
      </c>
      <c r="C372" s="154" t="s">
        <v>621</v>
      </c>
      <c r="D372" s="149" t="s">
        <v>26</v>
      </c>
      <c r="E372" s="154" t="s">
        <v>21</v>
      </c>
      <c r="F372" s="161" t="s">
        <v>821</v>
      </c>
      <c r="G372" s="374" t="s">
        <v>191</v>
      </c>
    </row>
    <row r="373" spans="1:7" ht="15.95" customHeight="1">
      <c r="A373" s="146">
        <f t="shared" si="2"/>
        <v>384</v>
      </c>
      <c r="B373" s="161" t="s">
        <v>999</v>
      </c>
      <c r="C373" s="154" t="s">
        <v>621</v>
      </c>
      <c r="D373" s="149" t="s">
        <v>26</v>
      </c>
      <c r="E373" s="154" t="s">
        <v>21</v>
      </c>
      <c r="F373" s="161" t="s">
        <v>952</v>
      </c>
      <c r="G373" s="374" t="s">
        <v>191</v>
      </c>
    </row>
    <row r="374" spans="1:7" ht="15.95" customHeight="1">
      <c r="A374" s="146">
        <f t="shared" si="2"/>
        <v>385</v>
      </c>
      <c r="B374" s="161" t="s">
        <v>953</v>
      </c>
      <c r="C374" s="154" t="s">
        <v>1000</v>
      </c>
      <c r="D374" s="149" t="s">
        <v>26</v>
      </c>
      <c r="E374" s="154" t="s">
        <v>28</v>
      </c>
      <c r="F374" s="161" t="s">
        <v>92</v>
      </c>
      <c r="G374" s="374" t="s">
        <v>193</v>
      </c>
    </row>
    <row r="375" spans="1:7" ht="15.95" customHeight="1">
      <c r="A375" s="146">
        <f t="shared" si="2"/>
        <v>386</v>
      </c>
      <c r="B375" s="161" t="s">
        <v>954</v>
      </c>
      <c r="C375" s="154" t="s">
        <v>579</v>
      </c>
      <c r="D375" s="149" t="s">
        <v>44</v>
      </c>
      <c r="E375" s="154" t="s">
        <v>21</v>
      </c>
      <c r="F375" s="375" t="s">
        <v>955</v>
      </c>
      <c r="G375" s="374" t="s">
        <v>191</v>
      </c>
    </row>
    <row r="376" spans="1:7" ht="15.95" customHeight="1">
      <c r="A376" s="146">
        <f t="shared" si="2"/>
        <v>387</v>
      </c>
      <c r="B376" s="161" t="s">
        <v>956</v>
      </c>
      <c r="C376" s="154" t="s">
        <v>579</v>
      </c>
      <c r="D376" s="149" t="s">
        <v>44</v>
      </c>
      <c r="E376" s="154" t="s">
        <v>28</v>
      </c>
      <c r="F376" s="375" t="s">
        <v>957</v>
      </c>
      <c r="G376" s="374" t="s">
        <v>191</v>
      </c>
    </row>
    <row r="377" spans="1:7" ht="15.95" customHeight="1">
      <c r="A377" s="146">
        <f t="shared" si="2"/>
        <v>388</v>
      </c>
      <c r="B377" s="161" t="s">
        <v>958</v>
      </c>
      <c r="C377" s="208" t="s">
        <v>1001</v>
      </c>
      <c r="D377" s="149" t="s">
        <v>29</v>
      </c>
      <c r="E377" s="154" t="s">
        <v>21</v>
      </c>
      <c r="F377" s="161" t="s">
        <v>959</v>
      </c>
      <c r="G377" s="374" t="s">
        <v>191</v>
      </c>
    </row>
    <row r="378" spans="1:7" ht="15.95" customHeight="1">
      <c r="A378" s="146">
        <f t="shared" si="2"/>
        <v>389</v>
      </c>
      <c r="B378" s="161" t="s">
        <v>960</v>
      </c>
      <c r="C378" s="154" t="s">
        <v>1002</v>
      </c>
      <c r="D378" s="149" t="s">
        <v>29</v>
      </c>
      <c r="E378" s="154" t="s">
        <v>28</v>
      </c>
      <c r="F378" s="161" t="s">
        <v>961</v>
      </c>
      <c r="G378" s="374" t="s">
        <v>193</v>
      </c>
    </row>
    <row r="379" spans="1:7" ht="15.95" customHeight="1">
      <c r="A379" s="146">
        <f t="shared" si="2"/>
        <v>390</v>
      </c>
      <c r="B379" s="154" t="s">
        <v>962</v>
      </c>
      <c r="C379" s="374" t="s">
        <v>963</v>
      </c>
      <c r="D379" s="149" t="s">
        <v>660</v>
      </c>
      <c r="E379" s="154" t="s">
        <v>21</v>
      </c>
      <c r="F379" s="161" t="s">
        <v>964</v>
      </c>
      <c r="G379" s="374" t="s">
        <v>191</v>
      </c>
    </row>
    <row r="380" spans="1:7" ht="15.95" customHeight="1">
      <c r="A380" s="146">
        <f t="shared" si="2"/>
        <v>391</v>
      </c>
      <c r="B380" s="161" t="s">
        <v>965</v>
      </c>
      <c r="C380" s="154" t="s">
        <v>966</v>
      </c>
      <c r="D380" s="149" t="s">
        <v>24</v>
      </c>
      <c r="E380" s="154" t="s">
        <v>28</v>
      </c>
      <c r="F380" s="161" t="s">
        <v>290</v>
      </c>
      <c r="G380" s="374" t="s">
        <v>192</v>
      </c>
    </row>
    <row r="381" spans="1:7" ht="15.95" customHeight="1">
      <c r="A381" s="146">
        <f t="shared" si="2"/>
        <v>392</v>
      </c>
      <c r="B381" s="377" t="s">
        <v>1005</v>
      </c>
      <c r="C381" s="154" t="s">
        <v>61</v>
      </c>
      <c r="D381" s="149" t="s">
        <v>24</v>
      </c>
      <c r="E381" s="154" t="s">
        <v>28</v>
      </c>
      <c r="F381" s="161" t="s">
        <v>1006</v>
      </c>
      <c r="G381" s="374" t="s">
        <v>192</v>
      </c>
    </row>
    <row r="382" spans="1:7" ht="15.95" customHeight="1">
      <c r="A382" s="146">
        <f t="shared" si="2"/>
        <v>393</v>
      </c>
      <c r="B382" s="161" t="s">
        <v>1007</v>
      </c>
      <c r="C382" s="154" t="s">
        <v>1008</v>
      </c>
      <c r="D382" s="149" t="s">
        <v>41</v>
      </c>
      <c r="E382" s="154" t="s">
        <v>637</v>
      </c>
      <c r="F382" s="161" t="s">
        <v>1009</v>
      </c>
      <c r="G382" s="374" t="s">
        <v>191</v>
      </c>
    </row>
    <row r="383" spans="1:7" ht="15.95" customHeight="1">
      <c r="A383" s="146">
        <f>1+A382</f>
        <v>394</v>
      </c>
      <c r="B383" s="161" t="s">
        <v>1010</v>
      </c>
      <c r="C383" s="372" t="s">
        <v>1012</v>
      </c>
      <c r="D383" s="149" t="s">
        <v>26</v>
      </c>
      <c r="E383" s="154" t="s">
        <v>637</v>
      </c>
      <c r="F383" s="161" t="s">
        <v>1011</v>
      </c>
      <c r="G383" s="374" t="s">
        <v>942</v>
      </c>
    </row>
    <row r="384" spans="1:7" ht="15.95" customHeight="1">
      <c r="A384" s="146">
        <f t="shared" ref="A384:A418" si="3">1+A383</f>
        <v>395</v>
      </c>
      <c r="B384" s="378" t="s">
        <v>1013</v>
      </c>
      <c r="C384" s="154" t="s">
        <v>1014</v>
      </c>
      <c r="D384" s="149" t="s">
        <v>22</v>
      </c>
      <c r="E384" s="154" t="s">
        <v>21</v>
      </c>
      <c r="F384" s="161" t="s">
        <v>1015</v>
      </c>
      <c r="G384" s="374" t="s">
        <v>191</v>
      </c>
    </row>
    <row r="385" spans="1:7" ht="15.95" customHeight="1">
      <c r="A385" s="146">
        <f t="shared" si="3"/>
        <v>396</v>
      </c>
      <c r="B385" s="379" t="s">
        <v>1016</v>
      </c>
      <c r="C385" s="154" t="s">
        <v>1017</v>
      </c>
      <c r="D385" s="149" t="s">
        <v>22</v>
      </c>
      <c r="E385" s="154" t="s">
        <v>21</v>
      </c>
      <c r="F385" s="161" t="s">
        <v>1018</v>
      </c>
      <c r="G385" s="374" t="s">
        <v>191</v>
      </c>
    </row>
    <row r="386" spans="1:7" ht="15.95" customHeight="1">
      <c r="A386" s="146">
        <f t="shared" si="3"/>
        <v>397</v>
      </c>
      <c r="B386" s="161" t="s">
        <v>1021</v>
      </c>
      <c r="C386" s="154" t="s">
        <v>292</v>
      </c>
      <c r="D386" s="149" t="s">
        <v>26</v>
      </c>
      <c r="E386" s="154" t="s">
        <v>638</v>
      </c>
      <c r="F386" s="379" t="s">
        <v>677</v>
      </c>
      <c r="G386" s="374" t="s">
        <v>191</v>
      </c>
    </row>
    <row r="387" spans="1:7" ht="15.95" customHeight="1">
      <c r="A387" s="146">
        <f t="shared" si="3"/>
        <v>398</v>
      </c>
      <c r="B387" s="379" t="s">
        <v>1022</v>
      </c>
      <c r="C387" s="355" t="s">
        <v>1023</v>
      </c>
      <c r="D387" s="149" t="s">
        <v>29</v>
      </c>
      <c r="E387" s="154" t="s">
        <v>28</v>
      </c>
      <c r="F387" s="355" t="s">
        <v>1024</v>
      </c>
      <c r="G387" s="374" t="s">
        <v>193</v>
      </c>
    </row>
    <row r="388" spans="1:7" ht="15.95" customHeight="1">
      <c r="A388" s="146">
        <f t="shared" si="3"/>
        <v>399</v>
      </c>
      <c r="B388" s="379" t="s">
        <v>1025</v>
      </c>
      <c r="C388" s="355" t="s">
        <v>1023</v>
      </c>
      <c r="D388" s="149" t="s">
        <v>29</v>
      </c>
      <c r="E388" s="154" t="s">
        <v>28</v>
      </c>
      <c r="F388" s="355" t="s">
        <v>1024</v>
      </c>
      <c r="G388" s="374" t="s">
        <v>193</v>
      </c>
    </row>
    <row r="389" spans="1:7" ht="15.95" customHeight="1">
      <c r="A389" s="146">
        <f t="shared" si="3"/>
        <v>400</v>
      </c>
      <c r="B389" s="161" t="s">
        <v>1026</v>
      </c>
      <c r="C389" s="154" t="s">
        <v>1026</v>
      </c>
      <c r="D389" s="149" t="s">
        <v>24</v>
      </c>
      <c r="E389" s="154" t="s">
        <v>28</v>
      </c>
      <c r="F389" s="161" t="s">
        <v>1027</v>
      </c>
      <c r="G389" s="374" t="s">
        <v>191</v>
      </c>
    </row>
    <row r="390" spans="1:7" ht="15.95" customHeight="1">
      <c r="A390" s="146">
        <f t="shared" si="3"/>
        <v>401</v>
      </c>
      <c r="B390" s="161" t="s">
        <v>1028</v>
      </c>
      <c r="C390" s="154" t="s">
        <v>1029</v>
      </c>
      <c r="D390" s="149" t="s">
        <v>649</v>
      </c>
      <c r="E390" s="154" t="s">
        <v>28</v>
      </c>
      <c r="F390" s="161" t="s">
        <v>1030</v>
      </c>
      <c r="G390" s="374" t="s">
        <v>191</v>
      </c>
    </row>
    <row r="391" spans="1:7" ht="15.95" customHeight="1">
      <c r="A391" s="146">
        <f t="shared" si="3"/>
        <v>402</v>
      </c>
      <c r="B391" s="375" t="s">
        <v>1089</v>
      </c>
      <c r="C391" s="292" t="s">
        <v>1090</v>
      </c>
      <c r="D391" s="149" t="s">
        <v>26</v>
      </c>
      <c r="E391" s="154" t="s">
        <v>21</v>
      </c>
      <c r="F391" s="375" t="s">
        <v>1091</v>
      </c>
      <c r="G391" s="374" t="s">
        <v>191</v>
      </c>
    </row>
    <row r="392" spans="1:7" ht="15.95" customHeight="1">
      <c r="A392" s="146">
        <f t="shared" si="3"/>
        <v>403</v>
      </c>
      <c r="B392" s="375" t="s">
        <v>1158</v>
      </c>
      <c r="C392" s="292" t="s">
        <v>1159</v>
      </c>
      <c r="D392" s="149" t="s">
        <v>24</v>
      </c>
      <c r="E392" s="154" t="s">
        <v>21</v>
      </c>
      <c r="F392" s="375" t="s">
        <v>1160</v>
      </c>
      <c r="G392" s="374" t="s">
        <v>192</v>
      </c>
    </row>
    <row r="393" spans="1:7" ht="15.95" customHeight="1">
      <c r="A393" s="146">
        <f t="shared" si="3"/>
        <v>404</v>
      </c>
      <c r="B393" s="375" t="s">
        <v>1161</v>
      </c>
      <c r="C393" s="292" t="s">
        <v>1159</v>
      </c>
      <c r="D393" s="149" t="s">
        <v>24</v>
      </c>
      <c r="E393" s="154" t="s">
        <v>21</v>
      </c>
      <c r="F393" s="375" t="s">
        <v>1162</v>
      </c>
      <c r="G393" s="374" t="s">
        <v>192</v>
      </c>
    </row>
    <row r="394" spans="1:7" ht="15.95" customHeight="1">
      <c r="A394" s="146">
        <f t="shared" si="3"/>
        <v>405</v>
      </c>
      <c r="B394" s="375" t="s">
        <v>1163</v>
      </c>
      <c r="C394" s="292" t="s">
        <v>1156</v>
      </c>
      <c r="D394" s="149" t="s">
        <v>41</v>
      </c>
      <c r="E394" s="154" t="s">
        <v>28</v>
      </c>
      <c r="F394" s="375" t="s">
        <v>1164</v>
      </c>
      <c r="G394" s="374" t="s">
        <v>191</v>
      </c>
    </row>
    <row r="395" spans="1:7" ht="15.95" customHeight="1">
      <c r="A395" s="146">
        <f t="shared" si="3"/>
        <v>406</v>
      </c>
      <c r="B395" s="375" t="s">
        <v>1165</v>
      </c>
      <c r="C395" s="292" t="s">
        <v>1166</v>
      </c>
      <c r="D395" s="149" t="s">
        <v>29</v>
      </c>
      <c r="E395" s="154" t="s">
        <v>28</v>
      </c>
      <c r="F395" s="380" t="s">
        <v>1171</v>
      </c>
      <c r="G395" s="374" t="s">
        <v>191</v>
      </c>
    </row>
    <row r="396" spans="1:7" ht="15.95" customHeight="1">
      <c r="A396" s="146">
        <f t="shared" si="3"/>
        <v>407</v>
      </c>
      <c r="B396" s="375" t="s">
        <v>1167</v>
      </c>
      <c r="C396" s="292" t="s">
        <v>1166</v>
      </c>
      <c r="D396" s="149" t="s">
        <v>24</v>
      </c>
      <c r="E396" s="154" t="s">
        <v>28</v>
      </c>
      <c r="F396" s="375" t="s">
        <v>1168</v>
      </c>
      <c r="G396" s="374" t="s">
        <v>191</v>
      </c>
    </row>
    <row r="397" spans="1:7" ht="15.95" customHeight="1">
      <c r="A397" s="146">
        <f t="shared" si="3"/>
        <v>408</v>
      </c>
      <c r="B397" s="375" t="s">
        <v>1172</v>
      </c>
      <c r="C397" s="383" t="s">
        <v>1166</v>
      </c>
      <c r="D397" s="149" t="s">
        <v>44</v>
      </c>
      <c r="E397" s="154" t="s">
        <v>28</v>
      </c>
      <c r="F397" s="375" t="s">
        <v>1173</v>
      </c>
      <c r="G397" s="383" t="s">
        <v>193</v>
      </c>
    </row>
    <row r="398" spans="1:7" ht="15.95" customHeight="1">
      <c r="A398" s="146">
        <f t="shared" si="3"/>
        <v>409</v>
      </c>
      <c r="B398" s="375" t="s">
        <v>1174</v>
      </c>
      <c r="C398" s="383" t="s">
        <v>1166</v>
      </c>
      <c r="D398" s="149" t="s">
        <v>1175</v>
      </c>
      <c r="E398" s="154" t="s">
        <v>28</v>
      </c>
      <c r="F398" s="375" t="s">
        <v>1176</v>
      </c>
      <c r="G398" s="383" t="s">
        <v>193</v>
      </c>
    </row>
    <row r="399" spans="1:7" ht="15.95" customHeight="1">
      <c r="A399" s="146">
        <f t="shared" si="3"/>
        <v>410</v>
      </c>
      <c r="B399" s="375" t="s">
        <v>1177</v>
      </c>
      <c r="C399" s="383" t="s">
        <v>1166</v>
      </c>
      <c r="D399" s="149" t="s">
        <v>44</v>
      </c>
      <c r="E399" s="154" t="s">
        <v>28</v>
      </c>
      <c r="F399" s="375" t="s">
        <v>1178</v>
      </c>
      <c r="G399" s="374" t="s">
        <v>191</v>
      </c>
    </row>
    <row r="400" spans="1:7" ht="15.95" customHeight="1">
      <c r="A400" s="146">
        <f t="shared" si="3"/>
        <v>411</v>
      </c>
      <c r="B400" s="384" t="s">
        <v>1179</v>
      </c>
      <c r="C400" s="385" t="s">
        <v>1180</v>
      </c>
      <c r="D400" s="149" t="s">
        <v>1175</v>
      </c>
      <c r="E400" s="154" t="s">
        <v>28</v>
      </c>
      <c r="F400" s="375" t="s">
        <v>1181</v>
      </c>
      <c r="G400" s="374" t="s">
        <v>1232</v>
      </c>
    </row>
    <row r="401" spans="1:7" ht="15.95" customHeight="1">
      <c r="A401" s="146">
        <f t="shared" si="3"/>
        <v>412</v>
      </c>
      <c r="B401" s="375" t="s">
        <v>1182</v>
      </c>
      <c r="C401" s="292" t="s">
        <v>1183</v>
      </c>
      <c r="D401" s="149" t="s">
        <v>22</v>
      </c>
      <c r="E401" s="154" t="s">
        <v>21</v>
      </c>
      <c r="F401" s="375" t="s">
        <v>1184</v>
      </c>
      <c r="G401" s="374" t="s">
        <v>1185</v>
      </c>
    </row>
    <row r="402" spans="1:7" ht="15.95" customHeight="1">
      <c r="A402" s="146">
        <f t="shared" si="3"/>
        <v>413</v>
      </c>
      <c r="B402" s="375" t="s">
        <v>1186</v>
      </c>
      <c r="C402" s="292" t="s">
        <v>1187</v>
      </c>
      <c r="D402" s="577" t="s">
        <v>75</v>
      </c>
      <c r="E402" s="577" t="s">
        <v>28</v>
      </c>
      <c r="F402" s="577" t="s">
        <v>1188</v>
      </c>
      <c r="G402" s="577" t="s">
        <v>191</v>
      </c>
    </row>
    <row r="403" spans="1:7" ht="15.95" customHeight="1">
      <c r="A403" s="146">
        <f t="shared" si="3"/>
        <v>414</v>
      </c>
      <c r="B403" s="375" t="s">
        <v>1189</v>
      </c>
      <c r="C403" s="292" t="s">
        <v>1190</v>
      </c>
      <c r="D403" s="577" t="s">
        <v>75</v>
      </c>
      <c r="E403" s="577" t="s">
        <v>28</v>
      </c>
      <c r="F403" s="577" t="s">
        <v>1191</v>
      </c>
      <c r="G403" s="577" t="s">
        <v>191</v>
      </c>
    </row>
    <row r="404" spans="1:7" ht="15.95" customHeight="1">
      <c r="A404" s="146">
        <f t="shared" si="3"/>
        <v>415</v>
      </c>
      <c r="B404" s="375" t="s">
        <v>1192</v>
      </c>
      <c r="C404" s="292" t="s">
        <v>1190</v>
      </c>
      <c r="D404" s="577" t="s">
        <v>75</v>
      </c>
      <c r="E404" s="577" t="s">
        <v>28</v>
      </c>
      <c r="F404" s="577" t="s">
        <v>1193</v>
      </c>
      <c r="G404" s="577" t="s">
        <v>191</v>
      </c>
    </row>
    <row r="405" spans="1:7" ht="15.95" customHeight="1">
      <c r="A405" s="146">
        <f t="shared" si="3"/>
        <v>416</v>
      </c>
      <c r="B405" s="375" t="s">
        <v>1194</v>
      </c>
      <c r="C405" s="292" t="s">
        <v>1190</v>
      </c>
      <c r="D405" s="577" t="s">
        <v>75</v>
      </c>
      <c r="E405" s="577" t="s">
        <v>28</v>
      </c>
      <c r="F405" s="577" t="s">
        <v>1195</v>
      </c>
      <c r="G405" s="577" t="s">
        <v>191</v>
      </c>
    </row>
    <row r="406" spans="1:7" ht="15.95" customHeight="1">
      <c r="A406" s="146">
        <f t="shared" si="3"/>
        <v>417</v>
      </c>
      <c r="B406" s="375" t="s">
        <v>1196</v>
      </c>
      <c r="C406" s="292" t="s">
        <v>1190</v>
      </c>
      <c r="D406" s="577" t="s">
        <v>75</v>
      </c>
      <c r="E406" s="577" t="s">
        <v>28</v>
      </c>
      <c r="F406" s="577" t="s">
        <v>1197</v>
      </c>
      <c r="G406" s="577" t="s">
        <v>191</v>
      </c>
    </row>
    <row r="407" spans="1:7" ht="15.95" customHeight="1">
      <c r="A407" s="146">
        <f t="shared" si="3"/>
        <v>418</v>
      </c>
      <c r="B407" s="375" t="s">
        <v>1204</v>
      </c>
      <c r="C407" s="292" t="s">
        <v>1205</v>
      </c>
      <c r="D407" s="577" t="s">
        <v>26</v>
      </c>
      <c r="E407" s="577" t="s">
        <v>1206</v>
      </c>
      <c r="F407" s="577" t="s">
        <v>1207</v>
      </c>
      <c r="G407" s="577" t="s">
        <v>191</v>
      </c>
    </row>
    <row r="408" spans="1:7" ht="15.95" customHeight="1">
      <c r="A408" s="146">
        <f t="shared" si="3"/>
        <v>419</v>
      </c>
      <c r="B408" s="375" t="s">
        <v>1208</v>
      </c>
      <c r="C408" s="292" t="s">
        <v>1205</v>
      </c>
      <c r="D408" s="577" t="s">
        <v>44</v>
      </c>
      <c r="E408" s="577" t="s">
        <v>1206</v>
      </c>
      <c r="F408" s="577" t="s">
        <v>1209</v>
      </c>
      <c r="G408" s="577" t="s">
        <v>191</v>
      </c>
    </row>
    <row r="409" spans="1:7" ht="15.95" customHeight="1">
      <c r="A409" s="146">
        <f t="shared" si="3"/>
        <v>420</v>
      </c>
      <c r="B409" s="375" t="s">
        <v>1210</v>
      </c>
      <c r="C409" s="292" t="s">
        <v>1205</v>
      </c>
      <c r="D409" s="577" t="s">
        <v>44</v>
      </c>
      <c r="E409" s="577" t="s">
        <v>1206</v>
      </c>
      <c r="F409" s="577" t="s">
        <v>1211</v>
      </c>
      <c r="G409" s="577" t="s">
        <v>191</v>
      </c>
    </row>
    <row r="410" spans="1:7" ht="15.95" customHeight="1">
      <c r="A410" s="146">
        <f t="shared" si="3"/>
        <v>421</v>
      </c>
      <c r="B410" s="375" t="s">
        <v>1212</v>
      </c>
      <c r="C410" s="292" t="s">
        <v>1205</v>
      </c>
      <c r="D410" s="577" t="s">
        <v>44</v>
      </c>
      <c r="E410" s="577" t="s">
        <v>1206</v>
      </c>
      <c r="F410" s="577" t="s">
        <v>1213</v>
      </c>
      <c r="G410" s="577" t="s">
        <v>191</v>
      </c>
    </row>
    <row r="411" spans="1:7" ht="15.95" customHeight="1">
      <c r="A411" s="146">
        <f t="shared" si="3"/>
        <v>422</v>
      </c>
      <c r="B411" s="375" t="s">
        <v>1214</v>
      </c>
      <c r="C411" s="292" t="s">
        <v>1205</v>
      </c>
      <c r="D411" s="577" t="s">
        <v>26</v>
      </c>
      <c r="E411" s="577" t="s">
        <v>1206</v>
      </c>
      <c r="F411" s="577" t="s">
        <v>1215</v>
      </c>
      <c r="G411" s="577" t="s">
        <v>191</v>
      </c>
    </row>
    <row r="412" spans="1:7" ht="15.95" customHeight="1">
      <c r="A412" s="146">
        <f t="shared" si="3"/>
        <v>423</v>
      </c>
      <c r="B412" s="375" t="s">
        <v>1216</v>
      </c>
      <c r="C412" s="292" t="s">
        <v>1205</v>
      </c>
      <c r="D412" s="577" t="s">
        <v>44</v>
      </c>
      <c r="E412" s="577" t="s">
        <v>1206</v>
      </c>
      <c r="F412" s="577" t="s">
        <v>1217</v>
      </c>
      <c r="G412" s="577" t="s">
        <v>191</v>
      </c>
    </row>
    <row r="413" spans="1:7" ht="15.95" customHeight="1">
      <c r="A413" s="146">
        <f t="shared" si="3"/>
        <v>424</v>
      </c>
      <c r="B413" s="375" t="s">
        <v>1218</v>
      </c>
      <c r="C413" s="292" t="s">
        <v>1205</v>
      </c>
      <c r="D413" s="577" t="s">
        <v>44</v>
      </c>
      <c r="E413" s="577" t="s">
        <v>1206</v>
      </c>
      <c r="F413" s="577" t="s">
        <v>1219</v>
      </c>
      <c r="G413" s="577" t="s">
        <v>191</v>
      </c>
    </row>
    <row r="414" spans="1:7" ht="15.95" customHeight="1">
      <c r="A414" s="146">
        <f t="shared" si="3"/>
        <v>425</v>
      </c>
      <c r="B414" s="375" t="s">
        <v>1220</v>
      </c>
      <c r="C414" s="292" t="s">
        <v>1205</v>
      </c>
      <c r="D414" s="577" t="s">
        <v>24</v>
      </c>
      <c r="E414" s="577" t="s">
        <v>1206</v>
      </c>
      <c r="F414" s="577" t="s">
        <v>1221</v>
      </c>
      <c r="G414" s="577" t="s">
        <v>191</v>
      </c>
    </row>
    <row r="415" spans="1:7" ht="15.95" customHeight="1">
      <c r="A415" s="146">
        <f t="shared" si="3"/>
        <v>426</v>
      </c>
      <c r="B415" s="375" t="s">
        <v>1222</v>
      </c>
      <c r="C415" s="292" t="s">
        <v>1205</v>
      </c>
      <c r="D415" s="577" t="s">
        <v>24</v>
      </c>
      <c r="E415" s="577" t="s">
        <v>1206</v>
      </c>
      <c r="F415" s="577" t="s">
        <v>1223</v>
      </c>
      <c r="G415" s="577" t="s">
        <v>191</v>
      </c>
    </row>
    <row r="416" spans="1:7" ht="15.95" customHeight="1">
      <c r="A416" s="386">
        <f t="shared" si="3"/>
        <v>427</v>
      </c>
      <c r="B416" s="387" t="s">
        <v>1233</v>
      </c>
      <c r="C416" s="388" t="s">
        <v>1234</v>
      </c>
      <c r="D416" s="388" t="s">
        <v>26</v>
      </c>
      <c r="E416" s="388" t="s">
        <v>406</v>
      </c>
      <c r="F416" s="578" t="s">
        <v>1235</v>
      </c>
      <c r="G416" s="388" t="s">
        <v>191</v>
      </c>
    </row>
    <row r="417" spans="1:7" ht="15.95" customHeight="1" thickBot="1">
      <c r="A417" s="386">
        <f t="shared" si="3"/>
        <v>428</v>
      </c>
      <c r="B417" s="579" t="s">
        <v>1236</v>
      </c>
      <c r="C417" s="388" t="s">
        <v>477</v>
      </c>
      <c r="D417" s="388" t="s">
        <v>44</v>
      </c>
      <c r="E417" s="388" t="s">
        <v>28</v>
      </c>
      <c r="F417" s="388" t="s">
        <v>1237</v>
      </c>
      <c r="G417" s="580" t="s">
        <v>191</v>
      </c>
    </row>
    <row r="418" spans="1:7" ht="15.95" customHeight="1" thickBot="1">
      <c r="A418" s="386">
        <f t="shared" si="3"/>
        <v>429</v>
      </c>
      <c r="B418" s="579" t="s">
        <v>1238</v>
      </c>
      <c r="C418" s="388" t="s">
        <v>477</v>
      </c>
      <c r="D418" s="388" t="s">
        <v>44</v>
      </c>
      <c r="E418" s="388" t="s">
        <v>28</v>
      </c>
      <c r="F418" s="388" t="s">
        <v>1239</v>
      </c>
      <c r="G418" s="581" t="s">
        <v>475</v>
      </c>
    </row>
  </sheetData>
  <autoFilter ref="A3:F226"/>
  <mergeCells count="1">
    <mergeCell ref="B1:F1"/>
  </mergeCells>
  <phoneticPr fontId="4"/>
  <dataValidations count="3">
    <dataValidation type="list" allowBlank="1" showInputMessage="1" showErrorMessage="1" sqref="E4 E325:E380 E382:E418">
      <formula1>"単独,拡張"</formula1>
    </dataValidation>
    <dataValidation type="list" allowBlank="1" showInputMessage="1" showErrorMessage="1" sqref="G325:G396 G399:G416">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18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A30" sqref="A30:XFD30"/>
    </sheetView>
  </sheetViews>
  <sheetFormatPr defaultRowHeight="18.75"/>
  <cols>
    <col min="1" max="1" width="4.75" customWidth="1"/>
    <col min="2" max="2" width="8.125" customWidth="1"/>
    <col min="3" max="18" width="11.375" customWidth="1"/>
  </cols>
  <sheetData>
    <row r="3" spans="2:21">
      <c r="B3" t="s">
        <v>627</v>
      </c>
    </row>
    <row r="4" spans="2:21">
      <c r="B4" s="17"/>
      <c r="C4" s="132">
        <v>7</v>
      </c>
      <c r="D4" s="17">
        <v>6</v>
      </c>
      <c r="E4" s="17">
        <v>5</v>
      </c>
      <c r="F4" s="17">
        <v>4</v>
      </c>
      <c r="G4" s="17">
        <v>3</v>
      </c>
      <c r="H4" s="17">
        <v>2.75</v>
      </c>
      <c r="I4" s="17">
        <v>2.5</v>
      </c>
      <c r="J4" s="17">
        <v>2.25</v>
      </c>
      <c r="K4" s="17">
        <v>2</v>
      </c>
      <c r="L4" s="17">
        <v>1.75</v>
      </c>
      <c r="M4" s="17">
        <v>1.5</v>
      </c>
      <c r="N4" s="17">
        <v>1.25</v>
      </c>
      <c r="O4" s="17">
        <v>1</v>
      </c>
      <c r="P4" s="17">
        <v>0.75</v>
      </c>
      <c r="Q4" s="17">
        <v>0.5</v>
      </c>
      <c r="R4" s="17">
        <v>0.25</v>
      </c>
      <c r="T4" s="132">
        <v>7</v>
      </c>
    </row>
    <row r="5" spans="2:21">
      <c r="B5" s="80">
        <v>1</v>
      </c>
      <c r="C5" s="18">
        <v>0</v>
      </c>
      <c r="D5" s="18">
        <v>0</v>
      </c>
      <c r="E5" s="18">
        <v>0</v>
      </c>
      <c r="F5" s="18">
        <v>0</v>
      </c>
      <c r="G5" s="18">
        <v>0</v>
      </c>
      <c r="H5" s="18">
        <v>0</v>
      </c>
      <c r="I5" s="18">
        <v>0</v>
      </c>
      <c r="J5" s="18">
        <v>0</v>
      </c>
      <c r="K5" s="18">
        <v>0</v>
      </c>
      <c r="L5" s="18">
        <v>0</v>
      </c>
      <c r="M5" s="18">
        <v>0</v>
      </c>
      <c r="N5" s="18">
        <v>0</v>
      </c>
      <c r="O5" s="18">
        <v>0.1</v>
      </c>
      <c r="P5" s="18">
        <v>0.17799999999999999</v>
      </c>
      <c r="Q5" s="18">
        <v>0.316</v>
      </c>
      <c r="R5" s="18">
        <v>0.56200000000000006</v>
      </c>
      <c r="T5" s="17">
        <v>6</v>
      </c>
    </row>
    <row r="6" spans="2:21">
      <c r="B6" s="80">
        <v>1.25</v>
      </c>
      <c r="C6" s="18">
        <v>0</v>
      </c>
      <c r="D6" s="18">
        <v>0</v>
      </c>
      <c r="E6" s="18">
        <v>0</v>
      </c>
      <c r="F6" s="18">
        <v>0</v>
      </c>
      <c r="G6" s="18">
        <v>0</v>
      </c>
      <c r="H6" s="18">
        <v>0</v>
      </c>
      <c r="I6" s="18">
        <v>0</v>
      </c>
      <c r="J6" s="18">
        <v>0</v>
      </c>
      <c r="K6" s="18">
        <v>0</v>
      </c>
      <c r="L6" s="18">
        <v>0</v>
      </c>
      <c r="M6" s="18">
        <v>0</v>
      </c>
      <c r="N6" s="18">
        <v>0.1</v>
      </c>
      <c r="O6" s="18">
        <v>0.158</v>
      </c>
      <c r="P6" s="18">
        <v>0.251</v>
      </c>
      <c r="Q6" s="18">
        <v>0.39800000000000002</v>
      </c>
      <c r="R6" s="18">
        <v>0.63100000000000001</v>
      </c>
      <c r="T6" s="17">
        <v>5</v>
      </c>
    </row>
    <row r="7" spans="2:21">
      <c r="B7" s="80">
        <v>1.5</v>
      </c>
      <c r="C7" s="18">
        <v>0</v>
      </c>
      <c r="D7" s="18">
        <v>0</v>
      </c>
      <c r="E7" s="18">
        <v>0</v>
      </c>
      <c r="F7" s="18">
        <v>0</v>
      </c>
      <c r="G7" s="18">
        <v>0</v>
      </c>
      <c r="H7" s="18">
        <v>0</v>
      </c>
      <c r="I7" s="18">
        <v>0</v>
      </c>
      <c r="J7" s="18">
        <v>0</v>
      </c>
      <c r="K7" s="18">
        <v>0</v>
      </c>
      <c r="L7" s="18">
        <v>0</v>
      </c>
      <c r="M7" s="18">
        <v>0.1</v>
      </c>
      <c r="N7" s="18">
        <v>0.14699999999999999</v>
      </c>
      <c r="O7" s="18">
        <v>0.215</v>
      </c>
      <c r="P7" s="18">
        <v>0.316</v>
      </c>
      <c r="Q7" s="18">
        <v>0.46400000000000002</v>
      </c>
      <c r="R7" s="18">
        <v>0.68100000000000005</v>
      </c>
      <c r="T7" s="17">
        <v>4</v>
      </c>
    </row>
    <row r="8" spans="2:21">
      <c r="B8" s="80">
        <v>1.75</v>
      </c>
      <c r="C8" s="18">
        <v>0</v>
      </c>
      <c r="D8" s="18">
        <v>0</v>
      </c>
      <c r="E8" s="18">
        <v>0</v>
      </c>
      <c r="F8" s="18">
        <v>0</v>
      </c>
      <c r="G8" s="18">
        <v>0</v>
      </c>
      <c r="H8" s="18">
        <v>0</v>
      </c>
      <c r="I8" s="18">
        <v>0</v>
      </c>
      <c r="J8" s="18">
        <v>0</v>
      </c>
      <c r="K8" s="18">
        <v>0</v>
      </c>
      <c r="L8" s="18">
        <v>0.1</v>
      </c>
      <c r="M8" s="18">
        <v>0.13900000000000001</v>
      </c>
      <c r="N8" s="18">
        <v>0.193</v>
      </c>
      <c r="O8" s="18">
        <v>0.26800000000000002</v>
      </c>
      <c r="P8" s="18">
        <v>0.373</v>
      </c>
      <c r="Q8" s="18">
        <v>0.51800000000000002</v>
      </c>
      <c r="R8" s="18">
        <v>0.72</v>
      </c>
      <c r="T8" s="17">
        <v>3</v>
      </c>
    </row>
    <row r="9" spans="2:21">
      <c r="B9" s="80">
        <v>2</v>
      </c>
      <c r="C9" s="18">
        <v>0</v>
      </c>
      <c r="D9" s="18">
        <v>0</v>
      </c>
      <c r="E9" s="18">
        <v>0</v>
      </c>
      <c r="F9" s="18">
        <v>0</v>
      </c>
      <c r="G9" s="18">
        <v>0</v>
      </c>
      <c r="H9" s="18">
        <v>0</v>
      </c>
      <c r="I9" s="18">
        <v>0</v>
      </c>
      <c r="J9" s="18">
        <v>0</v>
      </c>
      <c r="K9" s="18">
        <v>0.1</v>
      </c>
      <c r="L9" s="18">
        <v>0.13300000000000001</v>
      </c>
      <c r="M9" s="18">
        <v>0.17799999999999999</v>
      </c>
      <c r="N9" s="18">
        <v>0.23699999999999999</v>
      </c>
      <c r="O9" s="18">
        <v>0.316</v>
      </c>
      <c r="P9" s="18">
        <v>0.42199999999999999</v>
      </c>
      <c r="Q9" s="18">
        <v>0.56200000000000006</v>
      </c>
      <c r="R9" s="18">
        <v>0.75</v>
      </c>
      <c r="T9" s="17">
        <v>2.75</v>
      </c>
    </row>
    <row r="10" spans="2:21">
      <c r="B10" s="80">
        <v>2.25</v>
      </c>
      <c r="C10" s="18">
        <v>0</v>
      </c>
      <c r="D10" s="18">
        <v>0</v>
      </c>
      <c r="E10" s="18">
        <v>0</v>
      </c>
      <c r="F10" s="18">
        <v>0</v>
      </c>
      <c r="G10" s="18">
        <v>0</v>
      </c>
      <c r="H10" s="18">
        <v>0</v>
      </c>
      <c r="I10" s="18">
        <v>0</v>
      </c>
      <c r="J10" s="18">
        <v>0.1</v>
      </c>
      <c r="K10" s="18">
        <v>0.129</v>
      </c>
      <c r="L10" s="18">
        <v>0.16700000000000001</v>
      </c>
      <c r="M10" s="18">
        <v>0.215</v>
      </c>
      <c r="N10" s="18">
        <v>0.27800000000000002</v>
      </c>
      <c r="O10" s="18">
        <v>0.35899999999999999</v>
      </c>
      <c r="P10" s="18">
        <v>0.46400000000000002</v>
      </c>
      <c r="Q10" s="18">
        <v>0.59899999999999998</v>
      </c>
      <c r="R10" s="18">
        <v>0.77400000000000002</v>
      </c>
      <c r="T10" s="17">
        <v>2.5</v>
      </c>
      <c r="U10" s="131"/>
    </row>
    <row r="11" spans="2:21">
      <c r="B11" s="80">
        <v>2.5</v>
      </c>
      <c r="C11" s="18">
        <v>0</v>
      </c>
      <c r="D11" s="18">
        <v>0</v>
      </c>
      <c r="E11" s="18">
        <v>0</v>
      </c>
      <c r="F11" s="18">
        <v>0</v>
      </c>
      <c r="G11" s="18">
        <v>0</v>
      </c>
      <c r="H11" s="18">
        <v>0</v>
      </c>
      <c r="I11" s="18">
        <v>0.1</v>
      </c>
      <c r="J11" s="18">
        <v>0.126</v>
      </c>
      <c r="K11" s="18">
        <v>0.158</v>
      </c>
      <c r="L11" s="18">
        <v>0.2</v>
      </c>
      <c r="M11" s="18">
        <v>0.251</v>
      </c>
      <c r="N11" s="18">
        <v>0.316</v>
      </c>
      <c r="O11" s="18">
        <v>0.39800000000000002</v>
      </c>
      <c r="P11" s="18">
        <v>0.501</v>
      </c>
      <c r="Q11" s="18">
        <v>0.63100000000000001</v>
      </c>
      <c r="R11" s="18">
        <v>0.79400000000000004</v>
      </c>
      <c r="T11" s="17">
        <v>2.25</v>
      </c>
    </row>
    <row r="12" spans="2:21">
      <c r="B12" s="80">
        <v>2.75</v>
      </c>
      <c r="C12" s="18">
        <v>0</v>
      </c>
      <c r="D12" s="18">
        <v>0</v>
      </c>
      <c r="E12" s="18">
        <v>0</v>
      </c>
      <c r="F12" s="18">
        <v>0</v>
      </c>
      <c r="G12" s="18">
        <v>0</v>
      </c>
      <c r="H12" s="18">
        <v>0.1</v>
      </c>
      <c r="I12" s="18">
        <v>0.123</v>
      </c>
      <c r="J12" s="18">
        <v>0.152</v>
      </c>
      <c r="K12" s="18">
        <v>0.187</v>
      </c>
      <c r="L12" s="18">
        <v>0.23100000000000001</v>
      </c>
      <c r="M12" s="18">
        <v>0.28499999999999998</v>
      </c>
      <c r="N12" s="18">
        <v>0.35099999999999998</v>
      </c>
      <c r="O12" s="18">
        <v>0.433</v>
      </c>
      <c r="P12" s="18">
        <v>0.53400000000000003</v>
      </c>
      <c r="Q12" s="18">
        <v>0.65800000000000003</v>
      </c>
      <c r="R12" s="18">
        <v>0.81100000000000005</v>
      </c>
      <c r="T12" s="17">
        <v>2</v>
      </c>
    </row>
    <row r="13" spans="2:21">
      <c r="B13" s="80">
        <v>3</v>
      </c>
      <c r="C13" s="18">
        <v>0</v>
      </c>
      <c r="D13" s="18">
        <v>0</v>
      </c>
      <c r="E13" s="18">
        <v>0</v>
      </c>
      <c r="F13" s="18">
        <v>0</v>
      </c>
      <c r="G13" s="18">
        <v>0.1</v>
      </c>
      <c r="H13" s="18">
        <v>0.121</v>
      </c>
      <c r="I13" s="18">
        <v>0.14699999999999999</v>
      </c>
      <c r="J13" s="18">
        <v>0.17799999999999999</v>
      </c>
      <c r="K13" s="18">
        <v>0.215</v>
      </c>
      <c r="L13" s="18">
        <v>0.26100000000000001</v>
      </c>
      <c r="M13" s="18">
        <v>0.316</v>
      </c>
      <c r="N13" s="18">
        <v>0.38300000000000001</v>
      </c>
      <c r="O13" s="18">
        <v>0.46400000000000002</v>
      </c>
      <c r="P13" s="18">
        <v>0.56200000000000006</v>
      </c>
      <c r="Q13" s="18">
        <v>0.68100000000000005</v>
      </c>
      <c r="R13" s="18">
        <v>0.82499999999999996</v>
      </c>
      <c r="T13" s="17">
        <v>1.75</v>
      </c>
    </row>
    <row r="14" spans="2:21">
      <c r="B14" s="80">
        <v>4</v>
      </c>
      <c r="C14" s="18">
        <v>0</v>
      </c>
      <c r="D14" s="18">
        <v>0</v>
      </c>
      <c r="E14" s="18">
        <v>0</v>
      </c>
      <c r="F14" s="18">
        <v>0.1</v>
      </c>
      <c r="G14" s="18">
        <v>0.17799999999999999</v>
      </c>
      <c r="H14" s="18">
        <v>0.20499999999999999</v>
      </c>
      <c r="I14" s="18">
        <v>0.23699999999999999</v>
      </c>
      <c r="J14" s="18">
        <v>0.27400000000000002</v>
      </c>
      <c r="K14" s="18">
        <v>0.316</v>
      </c>
      <c r="L14" s="18">
        <v>0.36499999999999999</v>
      </c>
      <c r="M14" s="18">
        <v>0.42199999999999999</v>
      </c>
      <c r="N14" s="18">
        <v>0.48699999999999999</v>
      </c>
      <c r="O14" s="18">
        <v>0.56200000000000006</v>
      </c>
      <c r="P14" s="18">
        <v>0.64900000000000002</v>
      </c>
      <c r="Q14" s="18">
        <v>0.75</v>
      </c>
      <c r="R14" s="18">
        <v>0.86599999999999999</v>
      </c>
      <c r="T14" s="17">
        <v>1.5</v>
      </c>
    </row>
    <row r="15" spans="2:21">
      <c r="B15" s="80">
        <v>5</v>
      </c>
      <c r="C15" s="18">
        <v>0</v>
      </c>
      <c r="D15" s="18">
        <v>0</v>
      </c>
      <c r="E15" s="18">
        <v>0.1</v>
      </c>
      <c r="F15" s="18">
        <v>0.158</v>
      </c>
      <c r="G15" s="18">
        <v>0.251</v>
      </c>
      <c r="H15" s="18">
        <v>0.28199999999999997</v>
      </c>
      <c r="I15" s="18">
        <v>0.316</v>
      </c>
      <c r="J15" s="18">
        <v>0.35499999999999998</v>
      </c>
      <c r="K15" s="18">
        <v>0.39800000000000002</v>
      </c>
      <c r="L15" s="18">
        <v>0.44700000000000001</v>
      </c>
      <c r="M15" s="18">
        <v>0.501</v>
      </c>
      <c r="N15" s="18">
        <v>0.56200000000000006</v>
      </c>
      <c r="O15" s="18">
        <v>0.63100000000000001</v>
      </c>
      <c r="P15" s="18">
        <v>0.70799999999999996</v>
      </c>
      <c r="Q15" s="18">
        <v>0.79400000000000004</v>
      </c>
      <c r="R15" s="18">
        <v>0.89100000000000001</v>
      </c>
      <c r="T15" s="17">
        <v>1.25</v>
      </c>
    </row>
    <row r="16" spans="2:21">
      <c r="B16" s="80">
        <v>6</v>
      </c>
      <c r="C16" s="18">
        <v>0</v>
      </c>
      <c r="D16" s="18">
        <v>0.1</v>
      </c>
      <c r="E16" s="18">
        <v>0.14699999999999999</v>
      </c>
      <c r="F16" s="18">
        <v>0.215</v>
      </c>
      <c r="G16" s="18">
        <v>0.316</v>
      </c>
      <c r="H16" s="18">
        <v>0.34799999999999998</v>
      </c>
      <c r="I16" s="18">
        <v>0.38300000000000001</v>
      </c>
      <c r="J16" s="18">
        <v>0.42199999999999999</v>
      </c>
      <c r="K16" s="18">
        <v>0.46400000000000002</v>
      </c>
      <c r="L16" s="18">
        <v>0.51100000000000001</v>
      </c>
      <c r="M16" s="18">
        <v>0.56200000000000006</v>
      </c>
      <c r="N16" s="18">
        <v>0.61899999999999999</v>
      </c>
      <c r="O16" s="18">
        <v>0.68100000000000005</v>
      </c>
      <c r="P16" s="18">
        <v>0.75</v>
      </c>
      <c r="Q16" s="18">
        <v>0.82499999999999996</v>
      </c>
      <c r="R16" s="18">
        <v>0.90900000000000003</v>
      </c>
      <c r="T16" s="17">
        <v>1</v>
      </c>
    </row>
    <row r="17" spans="2:20">
      <c r="T17" s="17">
        <v>0.75</v>
      </c>
    </row>
    <row r="18" spans="2:20">
      <c r="B18" t="s">
        <v>159</v>
      </c>
      <c r="T18" s="17">
        <v>0.5</v>
      </c>
    </row>
    <row r="19" spans="2:20">
      <c r="B19" s="17"/>
      <c r="C19" s="132">
        <v>7</v>
      </c>
      <c r="D19" s="17">
        <v>6</v>
      </c>
      <c r="E19" s="17">
        <v>5</v>
      </c>
      <c r="F19" s="17">
        <v>4</v>
      </c>
      <c r="G19" s="17">
        <v>3</v>
      </c>
      <c r="H19" s="17">
        <v>2.75</v>
      </c>
      <c r="I19" s="17">
        <v>2.5</v>
      </c>
      <c r="J19" s="17">
        <v>2.25</v>
      </c>
      <c r="K19" s="17">
        <v>2</v>
      </c>
      <c r="L19" s="17">
        <v>1.75</v>
      </c>
      <c r="M19" s="17">
        <v>1.5</v>
      </c>
      <c r="N19" s="17">
        <v>1.25</v>
      </c>
      <c r="O19" s="17">
        <v>1</v>
      </c>
      <c r="P19" s="17">
        <v>0.75</v>
      </c>
      <c r="Q19" s="17">
        <v>0.5</v>
      </c>
      <c r="R19" s="17">
        <v>0.25</v>
      </c>
      <c r="T19" s="17">
        <v>0.25</v>
      </c>
    </row>
    <row r="20" spans="2:20">
      <c r="B20" s="80">
        <v>1</v>
      </c>
      <c r="C20" s="18">
        <v>0</v>
      </c>
      <c r="D20" s="18">
        <v>0</v>
      </c>
      <c r="E20" s="18">
        <v>0</v>
      </c>
      <c r="F20" s="18">
        <v>0</v>
      </c>
      <c r="G20" s="18">
        <v>0</v>
      </c>
      <c r="H20" s="18">
        <v>0</v>
      </c>
      <c r="I20" s="18">
        <v>0</v>
      </c>
      <c r="J20" s="18">
        <v>0</v>
      </c>
      <c r="K20" s="18">
        <v>0</v>
      </c>
      <c r="L20" s="18">
        <v>0</v>
      </c>
      <c r="M20" s="18">
        <v>0</v>
      </c>
      <c r="N20" s="18">
        <v>0</v>
      </c>
      <c r="O20" s="18">
        <v>0.1</v>
      </c>
      <c r="P20" s="18">
        <v>0.25</v>
      </c>
      <c r="Q20" s="18">
        <v>0.5</v>
      </c>
      <c r="R20" s="18">
        <v>0.75</v>
      </c>
    </row>
    <row r="21" spans="2:20">
      <c r="B21" s="80">
        <v>1.25</v>
      </c>
      <c r="C21" s="18">
        <v>0</v>
      </c>
      <c r="D21" s="18">
        <v>0</v>
      </c>
      <c r="E21" s="18">
        <v>0</v>
      </c>
      <c r="F21" s="18">
        <v>0</v>
      </c>
      <c r="G21" s="18">
        <v>0</v>
      </c>
      <c r="H21" s="18">
        <v>0</v>
      </c>
      <c r="I21" s="18">
        <v>0</v>
      </c>
      <c r="J21" s="18">
        <v>0</v>
      </c>
      <c r="K21" s="18">
        <v>0</v>
      </c>
      <c r="L21" s="18">
        <v>0</v>
      </c>
      <c r="M21" s="18">
        <v>0</v>
      </c>
      <c r="N21" s="18">
        <v>0.1</v>
      </c>
      <c r="O21" s="18">
        <v>0.2</v>
      </c>
      <c r="P21" s="18">
        <v>0.4</v>
      </c>
      <c r="Q21" s="18">
        <v>0.6</v>
      </c>
      <c r="R21" s="18">
        <v>0.8</v>
      </c>
    </row>
    <row r="22" spans="2:20">
      <c r="B22" s="80">
        <v>1.5</v>
      </c>
      <c r="C22" s="18">
        <v>0</v>
      </c>
      <c r="D22" s="18">
        <v>0</v>
      </c>
      <c r="E22" s="18">
        <v>0</v>
      </c>
      <c r="F22" s="18">
        <v>0</v>
      </c>
      <c r="G22" s="18">
        <v>0</v>
      </c>
      <c r="H22" s="18">
        <v>0</v>
      </c>
      <c r="I22" s="18">
        <v>0</v>
      </c>
      <c r="J22" s="18">
        <v>0</v>
      </c>
      <c r="K22" s="18">
        <v>0</v>
      </c>
      <c r="L22" s="18">
        <v>0</v>
      </c>
      <c r="M22" s="18">
        <v>0.1</v>
      </c>
      <c r="N22" s="18">
        <v>0.16700000000000001</v>
      </c>
      <c r="O22" s="18">
        <v>0.33300000000000002</v>
      </c>
      <c r="P22" s="18">
        <v>0.5</v>
      </c>
      <c r="Q22" s="18">
        <v>0.66700000000000004</v>
      </c>
      <c r="R22" s="18">
        <v>0.83299999999999996</v>
      </c>
    </row>
    <row r="23" spans="2:20">
      <c r="B23" s="80">
        <v>1.75</v>
      </c>
      <c r="C23" s="18">
        <v>0</v>
      </c>
      <c r="D23" s="18">
        <v>0</v>
      </c>
      <c r="E23" s="18">
        <v>0</v>
      </c>
      <c r="F23" s="18">
        <v>0</v>
      </c>
      <c r="G23" s="18">
        <v>0</v>
      </c>
      <c r="H23" s="18">
        <v>0</v>
      </c>
      <c r="I23" s="18">
        <v>0</v>
      </c>
      <c r="J23" s="18">
        <v>0</v>
      </c>
      <c r="K23" s="18">
        <v>0</v>
      </c>
      <c r="L23" s="18">
        <v>0.1</v>
      </c>
      <c r="M23" s="18">
        <v>0.14299999999999999</v>
      </c>
      <c r="N23" s="18">
        <v>0.28599999999999998</v>
      </c>
      <c r="O23" s="18">
        <v>0.42899999999999999</v>
      </c>
      <c r="P23" s="18">
        <v>0.57099999999999995</v>
      </c>
      <c r="Q23" s="18">
        <v>0.71399999999999997</v>
      </c>
      <c r="R23" s="18">
        <v>0.85699999999999998</v>
      </c>
    </row>
    <row r="24" spans="2:20">
      <c r="B24" s="80">
        <v>2</v>
      </c>
      <c r="C24" s="18">
        <v>0</v>
      </c>
      <c r="D24" s="18">
        <v>0</v>
      </c>
      <c r="E24" s="18">
        <v>0</v>
      </c>
      <c r="F24" s="18">
        <v>0</v>
      </c>
      <c r="G24" s="18">
        <v>0</v>
      </c>
      <c r="H24" s="18">
        <v>0</v>
      </c>
      <c r="I24" s="18">
        <v>0</v>
      </c>
      <c r="J24" s="18">
        <v>0</v>
      </c>
      <c r="K24" s="18">
        <v>0.1</v>
      </c>
      <c r="L24" s="18">
        <v>0.125</v>
      </c>
      <c r="M24" s="18">
        <v>0.25</v>
      </c>
      <c r="N24" s="18">
        <v>0.375</v>
      </c>
      <c r="O24" s="18">
        <v>0.5</v>
      </c>
      <c r="P24" s="18">
        <v>0.625</v>
      </c>
      <c r="Q24" s="18">
        <v>0.75</v>
      </c>
      <c r="R24" s="18">
        <v>0.875</v>
      </c>
    </row>
    <row r="25" spans="2:20">
      <c r="B25" s="80">
        <v>2.25</v>
      </c>
      <c r="C25" s="18">
        <v>0</v>
      </c>
      <c r="D25" s="18">
        <v>0</v>
      </c>
      <c r="E25" s="18">
        <v>0</v>
      </c>
      <c r="F25" s="18">
        <v>0</v>
      </c>
      <c r="G25" s="18">
        <v>0</v>
      </c>
      <c r="H25" s="18">
        <v>0</v>
      </c>
      <c r="I25" s="18">
        <v>0</v>
      </c>
      <c r="J25" s="18">
        <v>0.1</v>
      </c>
      <c r="K25" s="18">
        <v>0.111</v>
      </c>
      <c r="L25" s="18">
        <v>0.222</v>
      </c>
      <c r="M25" s="18">
        <v>0.33300000000000002</v>
      </c>
      <c r="N25" s="18">
        <v>0.44400000000000001</v>
      </c>
      <c r="O25" s="18">
        <v>0.55600000000000005</v>
      </c>
      <c r="P25" s="18">
        <v>0.66700000000000004</v>
      </c>
      <c r="Q25" s="18">
        <v>0.77800000000000002</v>
      </c>
      <c r="R25" s="18">
        <v>0.88900000000000001</v>
      </c>
    </row>
    <row r="26" spans="2:20">
      <c r="B26" s="80">
        <v>2.5</v>
      </c>
      <c r="C26" s="18">
        <v>0</v>
      </c>
      <c r="D26" s="18">
        <v>0</v>
      </c>
      <c r="E26" s="18">
        <v>0</v>
      </c>
      <c r="F26" s="18">
        <v>0</v>
      </c>
      <c r="G26" s="18">
        <v>0</v>
      </c>
      <c r="H26" s="18">
        <v>0</v>
      </c>
      <c r="I26" s="18">
        <v>0.1</v>
      </c>
      <c r="J26" s="18">
        <v>0.1</v>
      </c>
      <c r="K26" s="18">
        <v>0.2</v>
      </c>
      <c r="L26" s="18">
        <v>0.3</v>
      </c>
      <c r="M26" s="18">
        <v>0.4</v>
      </c>
      <c r="N26" s="18">
        <v>0.5</v>
      </c>
      <c r="O26" s="18">
        <v>0.6</v>
      </c>
      <c r="P26" s="18">
        <v>0.7</v>
      </c>
      <c r="Q26" s="18">
        <v>0.8</v>
      </c>
      <c r="R26" s="18">
        <v>0.9</v>
      </c>
    </row>
    <row r="27" spans="2:20">
      <c r="B27" s="80">
        <v>2.75</v>
      </c>
      <c r="C27" s="18">
        <v>0</v>
      </c>
      <c r="D27" s="18">
        <v>0</v>
      </c>
      <c r="E27" s="18">
        <v>0</v>
      </c>
      <c r="F27" s="18">
        <v>0</v>
      </c>
      <c r="G27" s="18">
        <v>0</v>
      </c>
      <c r="H27" s="18">
        <v>0.1</v>
      </c>
      <c r="I27" s="18">
        <v>0.1</v>
      </c>
      <c r="J27" s="18">
        <v>0.182</v>
      </c>
      <c r="K27" s="18">
        <v>0.27300000000000002</v>
      </c>
      <c r="L27" s="18">
        <v>0.36399999999999999</v>
      </c>
      <c r="M27" s="18">
        <v>0.45500000000000002</v>
      </c>
      <c r="N27" s="18">
        <v>0.54500000000000004</v>
      </c>
      <c r="O27" s="18">
        <v>0.63600000000000001</v>
      </c>
      <c r="P27" s="18">
        <v>0.72699999999999998</v>
      </c>
      <c r="Q27" s="18">
        <v>0.81799999999999995</v>
      </c>
      <c r="R27" s="18">
        <v>0.90900000000000003</v>
      </c>
    </row>
    <row r="28" spans="2:20">
      <c r="B28" s="80">
        <v>3</v>
      </c>
      <c r="C28" s="18">
        <v>0</v>
      </c>
      <c r="D28" s="18">
        <v>0</v>
      </c>
      <c r="E28" s="18">
        <v>0</v>
      </c>
      <c r="F28" s="18">
        <v>0</v>
      </c>
      <c r="G28" s="18">
        <v>0.1</v>
      </c>
      <c r="H28" s="18">
        <v>0.1</v>
      </c>
      <c r="I28" s="18">
        <v>0.16700000000000001</v>
      </c>
      <c r="J28" s="18">
        <v>0.25</v>
      </c>
      <c r="K28" s="18">
        <v>0.33300000000000002</v>
      </c>
      <c r="L28" s="18">
        <v>0.41699999999999998</v>
      </c>
      <c r="M28" s="18">
        <v>0.5</v>
      </c>
      <c r="N28" s="18">
        <v>0.58299999999999996</v>
      </c>
      <c r="O28" s="18">
        <v>0.66700000000000004</v>
      </c>
      <c r="P28" s="18">
        <v>0.75</v>
      </c>
      <c r="Q28" s="18">
        <v>0.83299999999999996</v>
      </c>
      <c r="R28" s="18">
        <v>0.91700000000000004</v>
      </c>
    </row>
    <row r="29" spans="2:20">
      <c r="B29" s="80">
        <v>4</v>
      </c>
      <c r="C29" s="18">
        <v>0</v>
      </c>
      <c r="D29" s="18">
        <v>0</v>
      </c>
      <c r="E29" s="18">
        <v>0</v>
      </c>
      <c r="F29" s="18">
        <v>0.1</v>
      </c>
      <c r="G29" s="18">
        <v>0.25</v>
      </c>
      <c r="H29" s="18">
        <v>0.313</v>
      </c>
      <c r="I29" s="18">
        <v>0.375</v>
      </c>
      <c r="J29" s="18">
        <v>0.438</v>
      </c>
      <c r="K29" s="18">
        <v>0.5</v>
      </c>
      <c r="L29" s="18">
        <v>0.56299999999999994</v>
      </c>
      <c r="M29" s="18">
        <v>0.625</v>
      </c>
      <c r="N29" s="18">
        <v>0.68799999999999994</v>
      </c>
      <c r="O29" s="18">
        <v>0.75</v>
      </c>
      <c r="P29" s="18">
        <v>0.81299999999999994</v>
      </c>
      <c r="Q29" s="18">
        <v>0.875</v>
      </c>
      <c r="R29" s="18">
        <v>0.93799999999999994</v>
      </c>
    </row>
    <row r="30" spans="2:20">
      <c r="B30" s="80">
        <v>5</v>
      </c>
      <c r="C30" s="18">
        <v>0</v>
      </c>
      <c r="D30" s="18">
        <v>0</v>
      </c>
      <c r="E30" s="18">
        <v>0.1</v>
      </c>
      <c r="F30" s="18">
        <v>0.2</v>
      </c>
      <c r="G30" s="18">
        <v>0.4</v>
      </c>
      <c r="H30" s="18">
        <v>0.45</v>
      </c>
      <c r="I30" s="18">
        <v>0.5</v>
      </c>
      <c r="J30" s="18">
        <v>0.55000000000000004</v>
      </c>
      <c r="K30" s="18">
        <v>0.6</v>
      </c>
      <c r="L30" s="18">
        <v>0.65</v>
      </c>
      <c r="M30" s="18">
        <v>0.7</v>
      </c>
      <c r="N30" s="18">
        <v>0.75</v>
      </c>
      <c r="O30" s="18">
        <v>0.8</v>
      </c>
      <c r="P30" s="18">
        <v>0.85</v>
      </c>
      <c r="Q30" s="18">
        <v>0.9</v>
      </c>
      <c r="R30" s="18">
        <v>0.95</v>
      </c>
    </row>
    <row r="31" spans="2:20">
      <c r="B31" s="80">
        <v>6</v>
      </c>
      <c r="C31" s="18">
        <v>0</v>
      </c>
      <c r="D31" s="18">
        <v>0.1</v>
      </c>
      <c r="E31" s="18">
        <v>0.16700000000000001</v>
      </c>
      <c r="F31" s="18">
        <v>0.33300000000000002</v>
      </c>
      <c r="G31" s="18">
        <v>0.5</v>
      </c>
      <c r="H31" s="18">
        <v>0.54200000000000004</v>
      </c>
      <c r="I31" s="18">
        <v>0.58299999999999996</v>
      </c>
      <c r="J31" s="18">
        <v>0.625</v>
      </c>
      <c r="K31" s="18">
        <v>0.66700000000000004</v>
      </c>
      <c r="L31" s="18">
        <v>0.70799999999999996</v>
      </c>
      <c r="M31" s="18">
        <v>0.75</v>
      </c>
      <c r="N31" s="18">
        <v>0.79200000000000004</v>
      </c>
      <c r="O31" s="18">
        <v>0.83299999999999996</v>
      </c>
      <c r="P31" s="18">
        <v>0.875</v>
      </c>
      <c r="Q31" s="18">
        <v>0.91700000000000004</v>
      </c>
      <c r="R31" s="18">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シート①</vt:lpstr>
      <vt:lpstr>シート②</vt:lpstr>
      <vt:lpstr>シート③-1</vt:lpstr>
      <vt:lpstr>シート③-2</vt:lpstr>
      <vt:lpstr>シート④</vt:lpstr>
      <vt:lpstr>シート⑤</vt:lpstr>
      <vt:lpstr>シート⑥</vt:lpstr>
      <vt:lpstr>シート⑦</vt:lpstr>
      <vt:lpstr>シート⑧</vt:lpstr>
      <vt:lpstr>シート⑨</vt:lpstr>
      <vt:lpstr>シート⑨-2</vt:lpstr>
      <vt:lpstr>様式①-2入力値算定シート</vt:lpstr>
      <vt:lpstr>補助対象リスト</vt:lpstr>
      <vt:lpstr>減価償却</vt:lpstr>
      <vt:lpstr>シート①!Print_Area</vt:lpstr>
      <vt:lpstr>シート②!Print_Area</vt:lpstr>
      <vt:lpstr>'シート③-1'!Print_Area</vt:lpstr>
      <vt:lpstr>'シート③-2'!Print_Area</vt:lpstr>
      <vt:lpstr>シート④!Print_Area</vt:lpstr>
      <vt:lpstr>シート⑤!Print_Area</vt:lpstr>
      <vt:lpstr>シート⑥!Print_Area</vt:lpstr>
      <vt:lpstr>シート⑦!Print_Area</vt:lpstr>
      <vt:lpstr>シート⑧!Print_Area</vt:lpstr>
      <vt:lpstr>シート⑨!Print_Area</vt:lpstr>
      <vt:lpstr>'シート⑨-2'!Print_Area</vt:lpstr>
      <vt:lpstr>補助対象リスト!Print_Area</vt:lpstr>
      <vt:lpstr>'様式①-2入力値算定シート'!Print_Area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2025-07-02T07:54:13Z</dcterms:modified>
</cp:coreProperties>
</file>